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030" tabRatio="601" activeTab="0"/>
  </bookViews>
  <sheets>
    <sheet name="дох за 2016" sheetId="1" r:id="rId1"/>
    <sheet name="вид за 2016" sheetId="2" r:id="rId2"/>
  </sheets>
  <definedNames>
    <definedName name="DATABASE" localSheetId="1">'вид за 2016'!$A$8:$A$53</definedName>
    <definedName name="DATABASE" localSheetId="0">'дох за 2016'!$A$9:$A$18</definedName>
    <definedName name="_xlnm.Print_Titles" localSheetId="1">'вид за 2016'!$5:$7</definedName>
    <definedName name="_xlnm.Print_Titles" localSheetId="0">'дох за 2016'!$5:$8</definedName>
    <definedName name="_xlnm.Print_Area" localSheetId="1">'вид за 2016'!$A$1:$H$99</definedName>
    <definedName name="_xlnm.Print_Area" localSheetId="0">'дох за 2016'!$A$1:$E$47</definedName>
  </definedNames>
  <calcPr fullCalcOnLoad="1"/>
</workbook>
</file>

<file path=xl/comments2.xml><?xml version="1.0" encoding="utf-8"?>
<comments xmlns="http://schemas.openxmlformats.org/spreadsheetml/2006/main">
  <authors>
    <author>VGorun</author>
  </authors>
  <commentList>
    <comment ref="B37" authorId="0">
      <text>
        <r>
          <rPr>
            <b/>
            <sz val="8"/>
            <rFont val="Tahoma"/>
            <family val="2"/>
          </rPr>
          <t xml:space="preserve">VGorun:
</t>
        </r>
        <r>
          <rPr>
            <b/>
            <sz val="20"/>
            <rFont val="Tahoma"/>
            <family val="2"/>
          </rPr>
          <t>3 350,8</t>
        </r>
      </text>
    </comment>
    <comment ref="D37" authorId="0">
      <text>
        <r>
          <rPr>
            <b/>
            <sz val="22"/>
            <rFont val="Tahoma"/>
            <family val="2"/>
          </rPr>
          <t>1 054,8</t>
        </r>
      </text>
    </comment>
    <comment ref="C78" authorId="0">
      <text>
        <r>
          <rPr>
            <sz val="20"/>
            <rFont val="Tahoma"/>
            <family val="2"/>
          </rPr>
          <t>14 631,6</t>
        </r>
      </text>
    </comment>
    <comment ref="D78" authorId="0">
      <text>
        <r>
          <rPr>
            <sz val="22"/>
            <rFont val="Tahoma"/>
            <family val="2"/>
          </rPr>
          <t>14 631,6</t>
        </r>
      </text>
    </comment>
    <comment ref="C37" authorId="0">
      <text>
        <r>
          <rPr>
            <b/>
            <i/>
            <sz val="20"/>
            <rFont val="Tahoma"/>
            <family val="2"/>
          </rPr>
          <t>1357,855</t>
        </r>
      </text>
    </comment>
    <comment ref="B78" authorId="0">
      <text>
        <r>
          <rPr>
            <b/>
            <sz val="16"/>
            <rFont val="Tahoma"/>
            <family val="2"/>
          </rPr>
          <t>14 500,0</t>
        </r>
      </text>
    </comment>
  </commentList>
</comments>
</file>

<file path=xl/sharedStrings.xml><?xml version="1.0" encoding="utf-8"?>
<sst xmlns="http://schemas.openxmlformats.org/spreadsheetml/2006/main" count="153" uniqueCount="142">
  <si>
    <t>В и д а т к и</t>
  </si>
  <si>
    <t>обласного бюджету Рівненської області</t>
  </si>
  <si>
    <t>Освiта</t>
  </si>
  <si>
    <t>Охорона здоров'я</t>
  </si>
  <si>
    <t>Фiзична культура i спорт</t>
  </si>
  <si>
    <t>РАЗОМ ВИДАТКІВ</t>
  </si>
  <si>
    <t>ВСЬОГО ВИДАТКІВ</t>
  </si>
  <si>
    <t>тис.грн.</t>
  </si>
  <si>
    <t>Доходи</t>
  </si>
  <si>
    <t>РАЗОМ ВЛАСНІ ДОХОДИ</t>
  </si>
  <si>
    <t>ВСЬОГО ДОХОДІВ</t>
  </si>
  <si>
    <t>РАЗОМ  ДОХОДІВ</t>
  </si>
  <si>
    <t>Культура і мистецтво</t>
  </si>
  <si>
    <t>Субвенції з державного бюджету місцевим бюджетам - разом</t>
  </si>
  <si>
    <t>у тому числі:</t>
  </si>
  <si>
    <t>Державне управлiння</t>
  </si>
  <si>
    <t>Субвенції з державного бюджету місцевим бюджетам, в тому числі:</t>
  </si>
  <si>
    <t xml:space="preserve">Кредитування бюджету </t>
  </si>
  <si>
    <t>Надання державного пільгового кредиту індивідуальним сільським забудовникам</t>
  </si>
  <si>
    <t xml:space="preserve">Інші надходження </t>
  </si>
  <si>
    <t>Видатки не віднесені до основних груп , в т.ч:</t>
  </si>
  <si>
    <t xml:space="preserve">Відсоток </t>
  </si>
  <si>
    <t>Відхилення</t>
  </si>
  <si>
    <t>виконання до плану на рік</t>
  </si>
  <si>
    <t>Соцiальний захист та соцiальне забезпечення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</si>
  <si>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 за станом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</si>
  <si>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 xml:space="preserve">    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</si>
  <si>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 xml:space="preserve">    Комплексна програма паспортизації об"єктів культурної спадщини Рівненської області до 2010 року</t>
  </si>
  <si>
    <t>Будівництво, в т.ч:</t>
  </si>
  <si>
    <t>Засоби масової інформації, в т.ч:</t>
  </si>
  <si>
    <t>Сільське і лісове господарство, рибне господарство та мисливство, в т.ч:</t>
  </si>
  <si>
    <t>Запобігання та ліквідація надзвичайних ситуацій та наслідків стихійного лиха, в.ч:</t>
  </si>
  <si>
    <t xml:space="preserve">   Субвенція  на буд. і придб. житла військовослужб. та особам рядового і начальницького складу, звільненим у запас або відставку за станом здоров"я, віком, вислугою років та у зв"язку із скороч.штатів, які перебувають на кварт. обліку за місцем проживання, членам сімей з числа цих осіб, які загинули під час викон. ними службових обов"язків, а також учасникам бойових дій в Афганістані та войєнних конфліктів</t>
  </si>
  <si>
    <t>Інші субвенції, в т.ч:</t>
  </si>
  <si>
    <t xml:space="preserve">Аналіз виконання видатків загального фонду  </t>
  </si>
  <si>
    <t>Житлово-комунальне господарство, в т.ч:</t>
  </si>
  <si>
    <t xml:space="preserve">Аналіз виконання доходів загального фонду </t>
  </si>
  <si>
    <t xml:space="preserve">Субвенція з ДБ місцевим бюджетам на соціально-економічний розвиток </t>
  </si>
  <si>
    <t>Субвенція з місцевого бюджету ДБ на виконання програм соціально-економічного та культурного розвитку регіонів</t>
  </si>
  <si>
    <t xml:space="preserve">ВСЬОГО </t>
  </si>
  <si>
    <t>Інші субвенції з районних бюджетів обласному бюджету</t>
  </si>
  <si>
    <t>Регіональна програма збереження культових споруд -пам"яток архітектури та містобудування місцевого значення Рівненської області на 2006-2010 роки</t>
  </si>
  <si>
    <t>на соц.-екон. розв. Костопільського р.</t>
  </si>
  <si>
    <t xml:space="preserve">      ( за рахунок субвенції з державного бюджету місцевим бюджетам на енергозбереження)</t>
  </si>
  <si>
    <t>програма розвитку освіти в області на 2006-2010 роки</t>
  </si>
  <si>
    <t>на завершення капітального ремонту терапевтичного відділення Демидів. лікарні</t>
  </si>
  <si>
    <t>Субвенція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</si>
  <si>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потреби) та компенсацію за пільговий проїзд окремих категорій громадян</t>
  </si>
  <si>
    <t>Субвенція на фінансування Програм - переможців Всеукраїнського конкурсу проектів та програм розвитку місцевого самоврядування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</si>
  <si>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</si>
  <si>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Надання бюджетних позичок суб'єктам підприємницької діяльності</t>
  </si>
  <si>
    <t>Додаткова дотація на поліпшення умов оплати праці медичних працівників, які надають медичну допомогу хворим  на заразну та  активну форми туберкульозу</t>
  </si>
  <si>
    <t>Додаткова дотація на забезпечення пальним станцій (відділень) екстреної, швидкої та невідкладної медичної допомоги</t>
  </si>
  <si>
    <t>Нерозподілені видатки</t>
  </si>
  <si>
    <t>Плата за надання адміністративних послуг</t>
  </si>
  <si>
    <t>Субвенція на придбання медичного автотранспорту та обладнання для закладів охорони здоров'я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</si>
  <si>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</si>
  <si>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Резервний фонд</t>
  </si>
  <si>
    <t>Субвенція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</si>
  <si>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</si>
  <si>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сімях за принципом "гроші ходять за дитиною"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</si>
  <si>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</si>
  <si>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</si>
  <si>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ДБ на оплату праці працівників бюджетних установ</t>
  </si>
  <si>
    <t>Субвенція на фінансування Програм - переможців Всеукраїнського конкурсу проектів та програм розвитку місцевого самоврядування </t>
  </si>
  <si>
    <t>Інші послуги, пов'язані з економічною діяльністю, в т.ч:</t>
  </si>
  <si>
    <t>Програма організації рятування людей на водних об'єктах Рівненської області на 2013-2017 роки</t>
  </si>
  <si>
    <t>Інші видатки, з них:</t>
  </si>
  <si>
    <t>Програма розвитку місцевого самоврядування у Рівненській області на 2013-2017 роки</t>
  </si>
  <si>
    <t>на реалізацію проектів-переможців щорічного обласного конкурсу проектів розвитку територіальних громад області</t>
  </si>
  <si>
    <t>Субвенція на проведення видатків місцевих бюджетів, що враховуються при визначенні обсягу міжбюджетних трансфертів 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</si>
  <si>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</si>
  <si>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на щорічний конкурс "населений пункт найкращого благоустрою і підтримки громадського порядку" в області</t>
  </si>
  <si>
    <t>на заміну вікон Бугринському агротехнічному ліцею</t>
  </si>
  <si>
    <t>на поточний ремонт території братської моголи с.Малин Млинівського р-ну</t>
  </si>
  <si>
    <t>на благоустрій м.Березне</t>
  </si>
  <si>
    <t>перiодичнi видання (газети та журнали)</t>
  </si>
  <si>
    <t>Програма розвитку інвестиційної діяльності Рівненської області на 2013-2015 роки</t>
  </si>
  <si>
    <t xml:space="preserve">Податок на прибуток підприємств </t>
  </si>
  <si>
    <t>Додаткова дотація з ДБ на вирівнювання фінансової забезпеченості місцевих бюджетів</t>
  </si>
  <si>
    <t>обласному бюджету Волинської області на лікування психічно хворих</t>
  </si>
  <si>
    <t>Обласна комплексна програма профілактики злочинності та правопорушень на 2011-2015 роки</t>
  </si>
  <si>
    <t>на програму економічного та соціального розвитку Рівненської області на 2014 рік (щорічний конкурс "Населений пункт найкращого благоустрою і підтримки громадського порядку" в області)</t>
  </si>
  <si>
    <t>на заходи з енергозбереження щодо заміщення або зменшення споживання природного газу</t>
  </si>
  <si>
    <t>на програму економічного та соціального розвитку Рівненської області на 2014 рік (проведення щорічного обласного конкурсу пректів розвитку територіальних громад області)</t>
  </si>
  <si>
    <t>Інші додаткові дотації</t>
  </si>
  <si>
    <t>Базова дотація</t>
  </si>
  <si>
    <t>Субвенція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</si>
  <si>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на підготовку робітничих кадрів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</si>
  <si>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</si>
  <si>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</si>
  <si>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організація та регулювання діяльності ветеринарних лікарень та ветеринарних лабораторій</t>
  </si>
  <si>
    <t>Цільові фонди</t>
  </si>
  <si>
    <t>на пільгове медичне обслуговування громадян, які постраждали внаслідок Чорнобильської катастрофи</t>
  </si>
  <si>
    <t>Програма економічного та соціального розвитку Рівненської області на 2015 рік (проведення щорічного обласного конкурсу пректів розвитку територіальних громад області)</t>
  </si>
  <si>
    <t>Обласна програма сприяння розвитку громадянського суспільства "Західна брама: співпраця влади та громадскосьті" на 2013-2015 роки</t>
  </si>
  <si>
    <t>Обласна програма "Місцевий розвиток, орієнтований на громаду" на 2014-2019 роки</t>
  </si>
  <si>
    <t>телебачення і радіомовлення</t>
  </si>
  <si>
    <t>Субвенція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</si>
  <si>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Субвенція на фінансування заходів соціально-економічної компенсації ризику населення, яке проживає на території зони спостереження  </t>
  </si>
  <si>
    <t xml:space="preserve">на програму економічеого та соц. розвитку Рівненської обл. на 2015 рік (для фінансування заходів з реалізації проектів-переможців щорічного обласного конкурсу проектів розвитку територіальних громад області)  </t>
  </si>
  <si>
    <t>Видатки на запобігання та ліквідацію надзвичайних ситуацій та наслідків стихійного лиха</t>
  </si>
  <si>
    <t>Стабілізаційна дотація</t>
  </si>
  <si>
    <t>Субвенція на здійснення заходів щодо соціально-економічного розвитку окремих територій</t>
  </si>
  <si>
    <t>Субвенція на проведення виборів депутатів місцевих рад та сільських, селищних, міських голів</t>
  </si>
  <si>
    <t>Надання пільгового довгострокового кредиту громадянам на будівництво (реконструкцію) та придбання житла</t>
  </si>
  <si>
    <t>Проведення виборів депутатів місцевих рад та сільських, селищних, міських голів</t>
  </si>
  <si>
    <t>Медична субвенція</t>
  </si>
  <si>
    <t>Субвенція на фінансування заходів соціально-економічної компенсації ризику населення, яке проживає на території зони спостереження</t>
  </si>
  <si>
    <t>Орендна плата за водні об'єкти (їх частини), що надаються в користування на умовах оренди</t>
  </si>
  <si>
    <t>Затверджено на 2016 рік з урахуванням змін</t>
  </si>
  <si>
    <t>Обласна програма відшкодування відсотків за кредитами, залученими фізичними особами на впровадження енергозберігаючих заходів, на 2015-2018 роки</t>
  </si>
  <si>
    <t>Податок та збір на доходи фізичних осіб</t>
  </si>
  <si>
    <t>Субвенція на придбання медикаментів та виробів медичного призначення для забезпечення швидкої медичної допомоги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</si>
  <si>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</t>
  </si>
  <si>
    <t>Обласна програма енергоефективності на 2011-2016 роки</t>
  </si>
  <si>
    <t>Програма розвитку малого і середнього підприємництва у Рівненській області на 2015-2017 роки</t>
  </si>
  <si>
    <t>Обласна програма створення регіонального матеріального резерву для запобігання і ліквідації надзвичайних ситуацій на 2016-2020 роки</t>
  </si>
  <si>
    <t>Програма розвитку інвестиційної діяльності в Рівненській області на 2016-2018 роки</t>
  </si>
  <si>
    <t>Програма розвитку туризму в Рівненській області на 2016-2020 роки</t>
  </si>
  <si>
    <t>Програма економічного та соціального розвитку Рівненської області на 2016 рік (проведення щорічного обласного конкурсу пректів розвитку територіальних громад області)</t>
  </si>
  <si>
    <t>Плата за використання інших природних ресурсів  </t>
  </si>
  <si>
    <t>Обласна програма розвитку міжнародного співробітництва та міжрегіональної співпраці на 2016-2018 роки</t>
  </si>
  <si>
    <t>Субвенція за рахунок залишку коштів освітньої субвенції з державного бюджету мсцевим бюджетам, що утворилась на початок бюджетного періоду</t>
  </si>
  <si>
    <t>Програма економічного та соціального розвитку Рівненської області на 2016 рік (проведення щорічного обласного конкурсу пректів розвитку тер. громад області)</t>
  </si>
  <si>
    <t>(згідно даних річного звіту)</t>
  </si>
  <si>
    <t xml:space="preserve"> за 2016 рік</t>
  </si>
  <si>
    <t xml:space="preserve">Затверджено на 2016 рік з урахуванням змін </t>
  </si>
  <si>
    <t>Виконано за 2016 рік</t>
  </si>
  <si>
    <t>Відсоток виконання до плану на рік</t>
  </si>
  <si>
    <t>Відхилення /+,-/ до плану на рік</t>
  </si>
  <si>
    <t>Профінансовано за 2016 рік</t>
  </si>
  <si>
    <t>Виконано за 2016 рік (касові видатки)</t>
  </si>
  <si>
    <t>профінансованого до плану на рік</t>
  </si>
  <si>
    <t>Освітня субвенція</t>
  </si>
  <si>
    <t>Обласна комплексна програма профілактики правопорушень та боротьби із злочинністю на 2016-2020 роки</t>
  </si>
  <si>
    <t>Субвенція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в антитирористичній операції</t>
  </si>
  <si>
    <t>Субвенція на виплату державної соціальної допомоги на дітей-сиріт та дітей, позбавлених батьківського піклув., грошового забезпечення батькам-вихователям і прийомним батькам за надання соц. послуг у дитячих будинках сімейного типу та прийомних сім'ях за принципом "гроші ходять за дитиною"</t>
  </si>
  <si>
    <t xml:space="preserve">Субвенція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військовослужб., які брали участь у зазначеній операції, та потребують поліпшення житлових умов 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</si>
  <si>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 ( в т.ч. утримання робочої групи реабілітовані історією)</t>
  </si>
  <si>
    <t>Частина чистого прибутку (доходу) комунальних підприємств, що вилучається до бюджету</t>
  </si>
  <si>
    <t>Рентні платежі загальнодержавного значення (ліс, вода, надра)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</si>
</sst>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,##0.0"/>
    <numFmt numFmtId="194" formatCode="#,##0.000"/>
    <numFmt numFmtId="195" formatCode="#,##0.0000"/>
    <numFmt numFmtId="196" formatCode="#,##0.00000"/>
    <numFmt numFmtId="197" formatCode="_-* #,##0.000\ _г_р_н_._-;\-* #,##0.000\ _г_р_н_._-;_-* &quot;-&quot;??\ _г_р_н_._-;_-@_-"/>
    <numFmt numFmtId="198" formatCode="_-* #,##0.0000\ _г_р_н_._-;\-* #,##0.0000\ _г_р_н_._-;_-* &quot;-&quot;??\ _г_р_н_._-;_-@_-"/>
    <numFmt numFmtId="199" formatCode="#,##0.000000"/>
    <numFmt numFmtId="200" formatCode="#,##0.0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1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22"/>
      <name val="Tahoma"/>
      <family val="2"/>
    </font>
    <font>
      <b/>
      <i/>
      <sz val="20"/>
      <name val="Tahoma"/>
      <family val="2"/>
    </font>
    <font>
      <b/>
      <sz val="16"/>
      <name val="Tahoma"/>
      <family val="2"/>
    </font>
    <font>
      <sz val="10"/>
      <name val="Peterburg"/>
      <family val="0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8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sz val="19"/>
      <name val="Times New Roman"/>
      <family val="1"/>
    </font>
    <font>
      <b/>
      <i/>
      <sz val="26"/>
      <name val="Times New Roman"/>
      <family val="1"/>
    </font>
    <font>
      <b/>
      <sz val="20"/>
      <name val="Times New Roman"/>
      <family val="1"/>
    </font>
    <font>
      <b/>
      <sz val="21"/>
      <name val="Times New Roman"/>
      <family val="1"/>
    </font>
    <font>
      <b/>
      <sz val="21"/>
      <color indexed="10"/>
      <name val="Times New Roman"/>
      <family val="1"/>
    </font>
    <font>
      <b/>
      <sz val="28"/>
      <color indexed="10"/>
      <name val="Times New Roman"/>
      <family val="1"/>
    </font>
    <font>
      <sz val="21"/>
      <color indexed="10"/>
      <name val="Times New Roman"/>
      <family val="1"/>
    </font>
    <font>
      <sz val="28"/>
      <color indexed="10"/>
      <name val="Times New Roman"/>
      <family val="1"/>
    </font>
    <font>
      <sz val="21"/>
      <name val="Times New Roman"/>
      <family val="1"/>
    </font>
    <font>
      <sz val="28"/>
      <name val="Times New Roman"/>
      <family val="1"/>
    </font>
    <font>
      <b/>
      <i/>
      <sz val="28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i/>
      <sz val="21"/>
      <name val="Times New Roman"/>
      <family val="1"/>
    </font>
    <font>
      <sz val="26"/>
      <name val="Times New Roman"/>
      <family val="1"/>
    </font>
    <font>
      <i/>
      <sz val="21"/>
      <color indexed="10"/>
      <name val="Times New Roman"/>
      <family val="1"/>
    </font>
    <font>
      <sz val="22"/>
      <name val="Times New Roman"/>
      <family val="1"/>
    </font>
    <font>
      <i/>
      <sz val="21"/>
      <color indexed="17"/>
      <name val="Times New Roman"/>
      <family val="1"/>
    </font>
    <font>
      <sz val="28"/>
      <color indexed="17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7"/>
      <name val="Times New Roman"/>
      <family val="1"/>
    </font>
    <font>
      <b/>
      <i/>
      <sz val="21"/>
      <name val="Times New Roman"/>
      <family val="1"/>
    </font>
    <font>
      <b/>
      <sz val="26.5"/>
      <name val="Times New Roman"/>
      <family val="1"/>
    </font>
    <font>
      <sz val="26.5"/>
      <name val="Times New Roman"/>
      <family val="1"/>
    </font>
    <font>
      <sz val="26.5"/>
      <color indexed="10"/>
      <name val="Times New Roman"/>
      <family val="1"/>
    </font>
    <font>
      <sz val="15"/>
      <name val="Times New Roman"/>
      <family val="1"/>
    </font>
    <font>
      <b/>
      <i/>
      <sz val="18"/>
      <color indexed="50"/>
      <name val="Times New Roman"/>
      <family val="1"/>
    </font>
    <font>
      <b/>
      <i/>
      <sz val="14"/>
      <color indexed="5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b/>
      <sz val="16"/>
      <color indexed="53"/>
      <name val="Times New Roman"/>
      <family val="1"/>
    </font>
    <font>
      <sz val="2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53"/>
      <name val="Times New Roman"/>
      <family val="1"/>
    </font>
    <font>
      <b/>
      <i/>
      <sz val="18"/>
      <name val="Times New Roman"/>
      <family val="1"/>
    </font>
    <font>
      <b/>
      <i/>
      <sz val="22"/>
      <color indexed="10"/>
      <name val="Times New Roman"/>
      <family val="1"/>
    </font>
    <font>
      <b/>
      <i/>
      <sz val="20"/>
      <color indexed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36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1"/>
      <color rgb="FFFF0000"/>
      <name val="Times New Roman"/>
      <family val="1"/>
    </font>
    <font>
      <b/>
      <sz val="28"/>
      <color rgb="FFFF0000"/>
      <name val="Times New Roman"/>
      <family val="1"/>
    </font>
    <font>
      <sz val="21"/>
      <color rgb="FFFF0000"/>
      <name val="Times New Roman"/>
      <family val="1"/>
    </font>
    <font>
      <sz val="28"/>
      <color rgb="FFFF0000"/>
      <name val="Times New Roman"/>
      <family val="1"/>
    </font>
    <font>
      <sz val="22"/>
      <color rgb="FFFF0000"/>
      <name val="Times New Roman"/>
      <family val="1"/>
    </font>
    <font>
      <i/>
      <sz val="21"/>
      <color rgb="FFFF0000"/>
      <name val="Times New Roman"/>
      <family val="1"/>
    </font>
    <font>
      <i/>
      <sz val="21"/>
      <color rgb="FF00B050"/>
      <name val="Times New Roman"/>
      <family val="1"/>
    </font>
    <font>
      <sz val="28"/>
      <color rgb="FF00B050"/>
      <name val="Times New Roman"/>
      <family val="1"/>
    </font>
    <font>
      <sz val="26.5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theme="9" tint="-0.24997000396251678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4"/>
      <color rgb="FF7030A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28" borderId="7" applyNumberFormat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1" fontId="33" fillId="0" borderId="10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193" fontId="35" fillId="0" borderId="0" xfId="0" applyNumberFormat="1" applyFont="1" applyAlignment="1">
      <alignment horizontal="centerContinuous"/>
    </xf>
    <xf numFmtId="0" fontId="36" fillId="0" borderId="0" xfId="0" applyFont="1" applyAlignment="1">
      <alignment horizontal="right"/>
    </xf>
    <xf numFmtId="0" fontId="37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1" fontId="39" fillId="0" borderId="31" xfId="0" applyNumberFormat="1" applyFont="1" applyBorder="1" applyAlignment="1">
      <alignment horizontal="left" wrapText="1"/>
    </xf>
    <xf numFmtId="193" fontId="31" fillId="0" borderId="32" xfId="0" applyNumberFormat="1" applyFont="1" applyBorder="1" applyAlignment="1">
      <alignment/>
    </xf>
    <xf numFmtId="193" fontId="31" fillId="0" borderId="33" xfId="0" applyNumberFormat="1" applyFont="1" applyBorder="1" applyAlignment="1">
      <alignment/>
    </xf>
    <xf numFmtId="193" fontId="31" fillId="0" borderId="34" xfId="0" applyNumberFormat="1" applyFont="1" applyBorder="1" applyAlignment="1">
      <alignment/>
    </xf>
    <xf numFmtId="193" fontId="31" fillId="0" borderId="35" xfId="0" applyNumberFormat="1" applyFont="1" applyBorder="1" applyAlignment="1">
      <alignment/>
    </xf>
    <xf numFmtId="193" fontId="31" fillId="0" borderId="36" xfId="0" applyNumberFormat="1" applyFont="1" applyBorder="1" applyAlignment="1">
      <alignment/>
    </xf>
    <xf numFmtId="1" fontId="39" fillId="0" borderId="37" xfId="0" applyNumberFormat="1" applyFont="1" applyBorder="1" applyAlignment="1">
      <alignment wrapText="1"/>
    </xf>
    <xf numFmtId="193" fontId="31" fillId="0" borderId="38" xfId="0" applyNumberFormat="1" applyFont="1" applyBorder="1" applyAlignment="1">
      <alignment/>
    </xf>
    <xf numFmtId="193" fontId="31" fillId="0" borderId="39" xfId="0" applyNumberFormat="1" applyFont="1" applyBorder="1" applyAlignment="1">
      <alignment/>
    </xf>
    <xf numFmtId="193" fontId="31" fillId="0" borderId="40" xfId="0" applyNumberFormat="1" applyFont="1" applyBorder="1" applyAlignment="1">
      <alignment/>
    </xf>
    <xf numFmtId="1" fontId="105" fillId="0" borderId="37" xfId="0" applyNumberFormat="1" applyFont="1" applyBorder="1" applyAlignment="1">
      <alignment wrapText="1"/>
    </xf>
    <xf numFmtId="193" fontId="106" fillId="0" borderId="32" xfId="0" applyNumberFormat="1" applyFont="1" applyBorder="1" applyAlignment="1">
      <alignment/>
    </xf>
    <xf numFmtId="193" fontId="106" fillId="0" borderId="38" xfId="0" applyNumberFormat="1" applyFont="1" applyBorder="1" applyAlignment="1">
      <alignment/>
    </xf>
    <xf numFmtId="193" fontId="106" fillId="0" borderId="39" xfId="0" applyNumberFormat="1" applyFont="1" applyBorder="1" applyAlignment="1">
      <alignment/>
    </xf>
    <xf numFmtId="193" fontId="106" fillId="0" borderId="40" xfId="0" applyNumberFormat="1" applyFont="1" applyBorder="1" applyAlignment="1">
      <alignment/>
    </xf>
    <xf numFmtId="1" fontId="107" fillId="0" borderId="31" xfId="0" applyNumberFormat="1" applyFont="1" applyBorder="1" applyAlignment="1">
      <alignment vertical="top" wrapText="1"/>
    </xf>
    <xf numFmtId="193" fontId="108" fillId="0" borderId="32" xfId="0" applyNumberFormat="1" applyFont="1" applyBorder="1" applyAlignment="1">
      <alignment/>
    </xf>
    <xf numFmtId="193" fontId="108" fillId="0" borderId="38" xfId="0" applyNumberFormat="1" applyFont="1" applyBorder="1" applyAlignment="1">
      <alignment/>
    </xf>
    <xf numFmtId="193" fontId="108" fillId="0" borderId="39" xfId="0" applyNumberFormat="1" applyFont="1" applyBorder="1" applyAlignment="1">
      <alignment/>
    </xf>
    <xf numFmtId="193" fontId="108" fillId="0" borderId="40" xfId="0" applyNumberFormat="1" applyFont="1" applyBorder="1" applyAlignment="1">
      <alignment/>
    </xf>
    <xf numFmtId="1" fontId="44" fillId="0" borderId="37" xfId="0" applyNumberFormat="1" applyFont="1" applyBorder="1" applyAlignment="1">
      <alignment wrapText="1"/>
    </xf>
    <xf numFmtId="193" fontId="45" fillId="0" borderId="32" xfId="0" applyNumberFormat="1" applyFont="1" applyBorder="1" applyAlignment="1">
      <alignment/>
    </xf>
    <xf numFmtId="193" fontId="45" fillId="0" borderId="38" xfId="0" applyNumberFormat="1" applyFont="1" applyBorder="1" applyAlignment="1">
      <alignment/>
    </xf>
    <xf numFmtId="193" fontId="45" fillId="0" borderId="39" xfId="0" applyNumberFormat="1" applyFont="1" applyBorder="1" applyAlignment="1">
      <alignment/>
    </xf>
    <xf numFmtId="193" fontId="45" fillId="0" borderId="40" xfId="0" applyNumberFormat="1" applyFont="1" applyBorder="1" applyAlignment="1">
      <alignment/>
    </xf>
    <xf numFmtId="1" fontId="44" fillId="0" borderId="37" xfId="0" applyNumberFormat="1" applyFont="1" applyBorder="1" applyAlignment="1">
      <alignment vertical="top" wrapText="1"/>
    </xf>
    <xf numFmtId="1" fontId="107" fillId="0" borderId="37" xfId="0" applyNumberFormat="1" applyFont="1" applyBorder="1" applyAlignment="1">
      <alignment vertical="top" wrapText="1"/>
    </xf>
    <xf numFmtId="4" fontId="108" fillId="0" borderId="40" xfId="0" applyNumberFormat="1" applyFont="1" applyBorder="1" applyAlignment="1">
      <alignment/>
    </xf>
    <xf numFmtId="4" fontId="108" fillId="0" borderId="39" xfId="0" applyNumberFormat="1" applyFont="1" applyBorder="1" applyAlignment="1">
      <alignment/>
    </xf>
    <xf numFmtId="1" fontId="39" fillId="0" borderId="37" xfId="0" applyNumberFormat="1" applyFont="1" applyBorder="1" applyAlignment="1">
      <alignment vertical="top" wrapText="1"/>
    </xf>
    <xf numFmtId="193" fontId="46" fillId="0" borderId="32" xfId="0" applyNumberFormat="1" applyFont="1" applyBorder="1" applyAlignment="1">
      <alignment/>
    </xf>
    <xf numFmtId="193" fontId="46" fillId="0" borderId="38" xfId="0" applyNumberFormat="1" applyFont="1" applyBorder="1" applyAlignment="1">
      <alignment/>
    </xf>
    <xf numFmtId="193" fontId="46" fillId="0" borderId="39" xfId="0" applyNumberFormat="1" applyFont="1" applyBorder="1" applyAlignment="1">
      <alignment/>
    </xf>
    <xf numFmtId="194" fontId="32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94" fontId="109" fillId="0" borderId="0" xfId="0" applyNumberFormat="1" applyFont="1" applyAlignment="1">
      <alignment/>
    </xf>
    <xf numFmtId="1" fontId="39" fillId="0" borderId="41" xfId="0" applyNumberFormat="1" applyFont="1" applyBorder="1" applyAlignment="1">
      <alignment wrapText="1"/>
    </xf>
    <xf numFmtId="193" fontId="31" fillId="0" borderId="42" xfId="0" applyNumberFormat="1" applyFont="1" applyBorder="1" applyAlignment="1">
      <alignment/>
    </xf>
    <xf numFmtId="193" fontId="31" fillId="0" borderId="43" xfId="0" applyNumberFormat="1" applyFont="1" applyBorder="1" applyAlignment="1">
      <alignment/>
    </xf>
    <xf numFmtId="193" fontId="31" fillId="0" borderId="25" xfId="0" applyNumberFormat="1" applyFont="1" applyBorder="1" applyAlignment="1">
      <alignment/>
    </xf>
    <xf numFmtId="1" fontId="44" fillId="33" borderId="44" xfId="0" applyNumberFormat="1" applyFont="1" applyFill="1" applyBorder="1" applyAlignment="1">
      <alignment vertical="top" wrapText="1"/>
    </xf>
    <xf numFmtId="193" fontId="45" fillId="0" borderId="22" xfId="0" applyNumberFormat="1" applyFont="1" applyBorder="1" applyAlignment="1">
      <alignment/>
    </xf>
    <xf numFmtId="193" fontId="45" fillId="0" borderId="45" xfId="0" applyNumberFormat="1" applyFont="1" applyBorder="1" applyAlignment="1">
      <alignment/>
    </xf>
    <xf numFmtId="193" fontId="45" fillId="0" borderId="23" xfId="0" applyNumberFormat="1" applyFont="1" applyBorder="1" applyAlignment="1">
      <alignment/>
    </xf>
    <xf numFmtId="193" fontId="108" fillId="0" borderId="22" xfId="0" applyNumberFormat="1" applyFont="1" applyBorder="1" applyAlignment="1">
      <alignment/>
    </xf>
    <xf numFmtId="193" fontId="108" fillId="0" borderId="23" xfId="0" applyNumberFormat="1" applyFont="1" applyBorder="1" applyAlignment="1">
      <alignment/>
    </xf>
    <xf numFmtId="193" fontId="108" fillId="0" borderId="24" xfId="0" applyNumberFormat="1" applyFont="1" applyBorder="1" applyAlignment="1">
      <alignment/>
    </xf>
    <xf numFmtId="193" fontId="45" fillId="0" borderId="46" xfId="0" applyNumberFormat="1" applyFont="1" applyBorder="1" applyAlignment="1">
      <alignment/>
    </xf>
    <xf numFmtId="193" fontId="45" fillId="0" borderId="24" xfId="0" applyNumberFormat="1" applyFont="1" applyBorder="1" applyAlignment="1">
      <alignment/>
    </xf>
    <xf numFmtId="1" fontId="49" fillId="0" borderId="37" xfId="0" applyNumberFormat="1" applyFont="1" applyBorder="1" applyAlignment="1">
      <alignment vertical="top" wrapText="1"/>
    </xf>
    <xf numFmtId="0" fontId="50" fillId="0" borderId="0" xfId="0" applyFont="1" applyAlignment="1">
      <alignment/>
    </xf>
    <xf numFmtId="1" fontId="110" fillId="0" borderId="37" xfId="0" applyNumberFormat="1" applyFont="1" applyBorder="1" applyAlignment="1">
      <alignment vertical="top" wrapText="1"/>
    </xf>
    <xf numFmtId="193" fontId="52" fillId="0" borderId="0" xfId="0" applyNumberFormat="1" applyFont="1" applyAlignment="1">
      <alignment/>
    </xf>
    <xf numFmtId="1" fontId="111" fillId="0" borderId="37" xfId="0" applyNumberFormat="1" applyFont="1" applyBorder="1" applyAlignment="1">
      <alignment vertical="top" wrapText="1"/>
    </xf>
    <xf numFmtId="193" fontId="112" fillId="0" borderId="32" xfId="0" applyNumberFormat="1" applyFont="1" applyBorder="1" applyAlignment="1">
      <alignment/>
    </xf>
    <xf numFmtId="193" fontId="112" fillId="0" borderId="38" xfId="0" applyNumberFormat="1" applyFont="1" applyBorder="1" applyAlignment="1">
      <alignment/>
    </xf>
    <xf numFmtId="193" fontId="112" fillId="0" borderId="39" xfId="0" applyNumberFormat="1" applyFont="1" applyBorder="1" applyAlignment="1">
      <alignment/>
    </xf>
    <xf numFmtId="1" fontId="111" fillId="33" borderId="47" xfId="0" applyNumberFormat="1" applyFont="1" applyFill="1" applyBorder="1" applyAlignment="1">
      <alignment vertical="top" wrapText="1"/>
    </xf>
    <xf numFmtId="193" fontId="112" fillId="0" borderId="19" xfId="0" applyNumberFormat="1" applyFont="1" applyBorder="1" applyAlignment="1">
      <alignment/>
    </xf>
    <xf numFmtId="193" fontId="112" fillId="0" borderId="48" xfId="0" applyNumberFormat="1" applyFont="1" applyBorder="1" applyAlignment="1">
      <alignment/>
    </xf>
    <xf numFmtId="193" fontId="112" fillId="33" borderId="21" xfId="0" applyNumberFormat="1" applyFont="1" applyFill="1" applyBorder="1" applyAlignment="1">
      <alignment/>
    </xf>
    <xf numFmtId="193" fontId="45" fillId="0" borderId="19" xfId="0" applyNumberFormat="1" applyFont="1" applyBorder="1" applyAlignment="1">
      <alignment/>
    </xf>
    <xf numFmtId="193" fontId="45" fillId="0" borderId="21" xfId="0" applyNumberFormat="1" applyFont="1" applyBorder="1" applyAlignment="1">
      <alignment/>
    </xf>
    <xf numFmtId="193" fontId="45" fillId="0" borderId="49" xfId="0" applyNumberFormat="1" applyFont="1" applyBorder="1" applyAlignment="1">
      <alignment/>
    </xf>
    <xf numFmtId="1" fontId="110" fillId="33" borderId="18" xfId="0" applyNumberFormat="1" applyFont="1" applyFill="1" applyBorder="1" applyAlignment="1">
      <alignment vertical="top" wrapText="1"/>
    </xf>
    <xf numFmtId="193" fontId="108" fillId="0" borderId="50" xfId="0" applyNumberFormat="1" applyFont="1" applyBorder="1" applyAlignment="1">
      <alignment/>
    </xf>
    <xf numFmtId="193" fontId="108" fillId="0" borderId="20" xfId="0" applyNumberFormat="1" applyFont="1" applyBorder="1" applyAlignment="1">
      <alignment/>
    </xf>
    <xf numFmtId="193" fontId="108" fillId="0" borderId="51" xfId="0" applyNumberFormat="1" applyFont="1" applyBorder="1" applyAlignment="1">
      <alignment/>
    </xf>
    <xf numFmtId="193" fontId="108" fillId="0" borderId="52" xfId="0" applyNumberFormat="1" applyFont="1" applyBorder="1" applyAlignment="1">
      <alignment/>
    </xf>
    <xf numFmtId="1" fontId="39" fillId="0" borderId="26" xfId="0" applyNumberFormat="1" applyFont="1" applyBorder="1" applyAlignment="1">
      <alignment horizontal="center" wrapText="1"/>
    </xf>
    <xf numFmtId="193" fontId="31" fillId="0" borderId="27" xfId="0" applyNumberFormat="1" applyFont="1" applyBorder="1" applyAlignment="1">
      <alignment/>
    </xf>
    <xf numFmtId="193" fontId="31" fillId="0" borderId="28" xfId="0" applyNumberFormat="1" applyFont="1" applyBorder="1" applyAlignment="1">
      <alignment/>
    </xf>
    <xf numFmtId="193" fontId="31" fillId="0" borderId="29" xfId="0" applyNumberFormat="1" applyFont="1" applyBorder="1" applyAlignment="1">
      <alignment/>
    </xf>
    <xf numFmtId="193" fontId="31" fillId="0" borderId="30" xfId="0" applyNumberFormat="1" applyFont="1" applyBorder="1" applyAlignment="1">
      <alignment/>
    </xf>
    <xf numFmtId="1" fontId="44" fillId="0" borderId="15" xfId="0" applyNumberFormat="1" applyFont="1" applyBorder="1" applyAlignment="1">
      <alignment wrapText="1"/>
    </xf>
    <xf numFmtId="193" fontId="45" fillId="0" borderId="12" xfId="0" applyNumberFormat="1" applyFont="1" applyBorder="1" applyAlignment="1">
      <alignment/>
    </xf>
    <xf numFmtId="193" fontId="45" fillId="0" borderId="53" xfId="0" applyNumberFormat="1" applyFont="1" applyBorder="1" applyAlignment="1">
      <alignment/>
    </xf>
    <xf numFmtId="193" fontId="45" fillId="0" borderId="14" xfId="0" applyNumberFormat="1" applyFont="1" applyBorder="1" applyAlignment="1">
      <alignment/>
    </xf>
    <xf numFmtId="193" fontId="45" fillId="0" borderId="54" xfId="0" applyNumberFormat="1" applyFont="1" applyBorder="1" applyAlignment="1">
      <alignment/>
    </xf>
    <xf numFmtId="1" fontId="44" fillId="0" borderId="18" xfId="0" applyNumberFormat="1" applyFont="1" applyBorder="1" applyAlignment="1">
      <alignment wrapText="1"/>
    </xf>
    <xf numFmtId="193" fontId="45" fillId="33" borderId="50" xfId="0" applyNumberFormat="1" applyFont="1" applyFill="1" applyBorder="1" applyAlignment="1">
      <alignment/>
    </xf>
    <xf numFmtId="193" fontId="45" fillId="0" borderId="20" xfId="0" applyNumberFormat="1" applyFont="1" applyBorder="1" applyAlignment="1">
      <alignment/>
    </xf>
    <xf numFmtId="193" fontId="45" fillId="0" borderId="51" xfId="0" applyNumberFormat="1" applyFont="1" applyBorder="1" applyAlignment="1">
      <alignment/>
    </xf>
    <xf numFmtId="193" fontId="45" fillId="0" borderId="50" xfId="0" applyNumberFormat="1" applyFont="1" applyBorder="1" applyAlignment="1">
      <alignment/>
    </xf>
    <xf numFmtId="193" fontId="45" fillId="0" borderId="52" xfId="0" applyNumberFormat="1" applyFont="1" applyBorder="1" applyAlignment="1">
      <alignment/>
    </xf>
    <xf numFmtId="1" fontId="39" fillId="0" borderId="18" xfId="0" applyNumberFormat="1" applyFont="1" applyBorder="1" applyAlignment="1">
      <alignment horizontal="center" wrapText="1"/>
    </xf>
    <xf numFmtId="193" fontId="31" fillId="0" borderId="50" xfId="0" applyNumberFormat="1" applyFont="1" applyBorder="1" applyAlignment="1">
      <alignment/>
    </xf>
    <xf numFmtId="193" fontId="31" fillId="0" borderId="20" xfId="0" applyNumberFormat="1" applyFont="1" applyBorder="1" applyAlignment="1">
      <alignment/>
    </xf>
    <xf numFmtId="193" fontId="31" fillId="0" borderId="51" xfId="0" applyNumberFormat="1" applyFont="1" applyBorder="1" applyAlignment="1">
      <alignment/>
    </xf>
    <xf numFmtId="193" fontId="31" fillId="0" borderId="52" xfId="0" applyNumberFormat="1" applyFont="1" applyBorder="1" applyAlignment="1">
      <alignment/>
    </xf>
    <xf numFmtId="1" fontId="44" fillId="0" borderId="55" xfId="0" applyNumberFormat="1" applyFont="1" applyBorder="1" applyAlignment="1">
      <alignment wrapText="1"/>
    </xf>
    <xf numFmtId="193" fontId="108" fillId="0" borderId="12" xfId="0" applyNumberFormat="1" applyFont="1" applyBorder="1" applyAlignment="1">
      <alignment/>
    </xf>
    <xf numFmtId="193" fontId="108" fillId="0" borderId="53" xfId="0" applyNumberFormat="1" applyFont="1" applyBorder="1" applyAlignment="1">
      <alignment/>
    </xf>
    <xf numFmtId="193" fontId="108" fillId="0" borderId="16" xfId="0" applyNumberFormat="1" applyFont="1" applyBorder="1" applyAlignment="1">
      <alignment/>
    </xf>
    <xf numFmtId="193" fontId="108" fillId="0" borderId="14" xfId="0" applyNumberFormat="1" applyFont="1" applyBorder="1" applyAlignment="1">
      <alignment/>
    </xf>
    <xf numFmtId="193" fontId="108" fillId="0" borderId="54" xfId="0" applyNumberFormat="1" applyFont="1" applyBorder="1" applyAlignment="1">
      <alignment/>
    </xf>
    <xf numFmtId="1" fontId="107" fillId="0" borderId="56" xfId="0" applyNumberFormat="1" applyFont="1" applyBorder="1" applyAlignment="1">
      <alignment wrapText="1"/>
    </xf>
    <xf numFmtId="193" fontId="108" fillId="0" borderId="35" xfId="0" applyNumberFormat="1" applyFont="1" applyBorder="1" applyAlignment="1">
      <alignment/>
    </xf>
    <xf numFmtId="193" fontId="108" fillId="0" borderId="57" xfId="0" applyNumberFormat="1" applyFont="1" applyBorder="1" applyAlignment="1">
      <alignment/>
    </xf>
    <xf numFmtId="193" fontId="108" fillId="0" borderId="34" xfId="0" applyNumberFormat="1" applyFont="1" applyBorder="1" applyAlignment="1">
      <alignment/>
    </xf>
    <xf numFmtId="193" fontId="108" fillId="0" borderId="36" xfId="0" applyNumberFormat="1" applyFont="1" applyBorder="1" applyAlignment="1">
      <alignment/>
    </xf>
    <xf numFmtId="1" fontId="107" fillId="0" borderId="31" xfId="0" applyNumberFormat="1" applyFont="1" applyBorder="1" applyAlignment="1">
      <alignment wrapText="1"/>
    </xf>
    <xf numFmtId="1" fontId="44" fillId="0" borderId="31" xfId="0" applyNumberFormat="1" applyFont="1" applyBorder="1" applyAlignment="1">
      <alignment wrapText="1"/>
    </xf>
    <xf numFmtId="1" fontId="39" fillId="0" borderId="58" xfId="0" applyNumberFormat="1" applyFont="1" applyBorder="1" applyAlignment="1">
      <alignment wrapText="1"/>
    </xf>
    <xf numFmtId="1" fontId="44" fillId="0" borderId="31" xfId="0" applyNumberFormat="1" applyFont="1" applyBorder="1" applyAlignment="1">
      <alignment vertical="top" wrapText="1"/>
    </xf>
    <xf numFmtId="193" fontId="45" fillId="33" borderId="32" xfId="0" applyNumberFormat="1" applyFont="1" applyFill="1" applyBorder="1" applyAlignment="1">
      <alignment/>
    </xf>
    <xf numFmtId="193" fontId="108" fillId="33" borderId="32" xfId="0" applyNumberFormat="1" applyFont="1" applyFill="1" applyBorder="1" applyAlignment="1">
      <alignment/>
    </xf>
    <xf numFmtId="0" fontId="44" fillId="0" borderId="37" xfId="0" applyNumberFormat="1" applyFont="1" applyBorder="1" applyAlignment="1">
      <alignment vertical="top" wrapText="1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193" fontId="108" fillId="33" borderId="38" xfId="0" applyNumberFormat="1" applyFont="1" applyFill="1" applyBorder="1" applyAlignment="1">
      <alignment/>
    </xf>
    <xf numFmtId="193" fontId="108" fillId="33" borderId="39" xfId="0" applyNumberFormat="1" applyFont="1" applyFill="1" applyBorder="1" applyAlignment="1">
      <alignment/>
    </xf>
    <xf numFmtId="193" fontId="45" fillId="33" borderId="38" xfId="0" applyNumberFormat="1" applyFont="1" applyFill="1" applyBorder="1" applyAlignment="1">
      <alignment/>
    </xf>
    <xf numFmtId="193" fontId="45" fillId="33" borderId="39" xfId="0" applyNumberFormat="1" applyFont="1" applyFill="1" applyBorder="1" applyAlignment="1">
      <alignment/>
    </xf>
    <xf numFmtId="1" fontId="44" fillId="0" borderId="47" xfId="0" applyNumberFormat="1" applyFont="1" applyBorder="1" applyAlignment="1">
      <alignment vertical="top" wrapText="1"/>
    </xf>
    <xf numFmtId="193" fontId="45" fillId="0" borderId="48" xfId="0" applyNumberFormat="1" applyFont="1" applyBorder="1" applyAlignment="1">
      <alignment/>
    </xf>
    <xf numFmtId="193" fontId="45" fillId="0" borderId="59" xfId="0" applyNumberFormat="1" applyFont="1" applyBorder="1" applyAlignment="1">
      <alignment/>
    </xf>
    <xf numFmtId="1" fontId="56" fillId="0" borderId="18" xfId="0" applyNumberFormat="1" applyFont="1" applyBorder="1" applyAlignment="1">
      <alignment horizontal="center" wrapText="1"/>
    </xf>
    <xf numFmtId="193" fontId="57" fillId="0" borderId="50" xfId="0" applyNumberFormat="1" applyFont="1" applyBorder="1" applyAlignment="1">
      <alignment/>
    </xf>
    <xf numFmtId="193" fontId="57" fillId="0" borderId="20" xfId="0" applyNumberFormat="1" applyFont="1" applyBorder="1" applyAlignment="1">
      <alignment/>
    </xf>
    <xf numFmtId="193" fontId="57" fillId="0" borderId="51" xfId="0" applyNumberFormat="1" applyFont="1" applyBorder="1" applyAlignment="1">
      <alignment/>
    </xf>
    <xf numFmtId="193" fontId="57" fillId="0" borderId="52" xfId="0" applyNumberFormat="1" applyFont="1" applyBorder="1" applyAlignment="1">
      <alignment/>
    </xf>
    <xf numFmtId="1" fontId="58" fillId="33" borderId="15" xfId="0" applyNumberFormat="1" applyFont="1" applyFill="1" applyBorder="1" applyAlignment="1">
      <alignment vertical="top" wrapText="1"/>
    </xf>
    <xf numFmtId="193" fontId="59" fillId="0" borderId="12" xfId="0" applyNumberFormat="1" applyFont="1" applyBorder="1" applyAlignment="1">
      <alignment horizontal="right"/>
    </xf>
    <xf numFmtId="193" fontId="59" fillId="0" borderId="53" xfId="0" applyNumberFormat="1" applyFont="1" applyBorder="1" applyAlignment="1">
      <alignment horizontal="right"/>
    </xf>
    <xf numFmtId="193" fontId="59" fillId="0" borderId="14" xfId="0" applyNumberFormat="1" applyFont="1" applyBorder="1" applyAlignment="1">
      <alignment horizontal="right"/>
    </xf>
    <xf numFmtId="193" fontId="59" fillId="0" borderId="16" xfId="0" applyNumberFormat="1" applyFont="1" applyBorder="1" applyAlignment="1">
      <alignment horizontal="right"/>
    </xf>
    <xf numFmtId="193" fontId="59" fillId="0" borderId="54" xfId="0" applyNumberFormat="1" applyFont="1" applyBorder="1" applyAlignment="1">
      <alignment/>
    </xf>
    <xf numFmtId="193" fontId="59" fillId="0" borderId="14" xfId="0" applyNumberFormat="1" applyFont="1" applyBorder="1" applyAlignment="1">
      <alignment/>
    </xf>
    <xf numFmtId="1" fontId="49" fillId="33" borderId="37" xfId="0" applyNumberFormat="1" applyFont="1" applyFill="1" applyBorder="1" applyAlignment="1">
      <alignment vertical="top" wrapText="1"/>
    </xf>
    <xf numFmtId="193" fontId="60" fillId="33" borderId="32" xfId="0" applyNumberFormat="1" applyFont="1" applyFill="1" applyBorder="1" applyAlignment="1">
      <alignment horizontal="right"/>
    </xf>
    <xf numFmtId="193" fontId="60" fillId="33" borderId="38" xfId="0" applyNumberFormat="1" applyFont="1" applyFill="1" applyBorder="1" applyAlignment="1">
      <alignment horizontal="right"/>
    </xf>
    <xf numFmtId="193" fontId="60" fillId="33" borderId="39" xfId="0" applyNumberFormat="1" applyFont="1" applyFill="1" applyBorder="1" applyAlignment="1">
      <alignment horizontal="right"/>
    </xf>
    <xf numFmtId="188" fontId="60" fillId="33" borderId="32" xfId="0" applyNumberFormat="1" applyFont="1" applyFill="1" applyBorder="1" applyAlignment="1">
      <alignment horizontal="right"/>
    </xf>
    <xf numFmtId="188" fontId="60" fillId="33" borderId="39" xfId="0" applyNumberFormat="1" applyFont="1" applyFill="1" applyBorder="1" applyAlignment="1">
      <alignment horizontal="right"/>
    </xf>
    <xf numFmtId="193" fontId="60" fillId="0" borderId="40" xfId="0" applyNumberFormat="1" applyFont="1" applyBorder="1" applyAlignment="1">
      <alignment/>
    </xf>
    <xf numFmtId="193" fontId="60" fillId="0" borderId="39" xfId="0" applyNumberFormat="1" applyFont="1" applyBorder="1" applyAlignment="1">
      <alignment/>
    </xf>
    <xf numFmtId="1" fontId="49" fillId="33" borderId="44" xfId="0" applyNumberFormat="1" applyFont="1" applyFill="1" applyBorder="1" applyAlignment="1">
      <alignment vertical="top" wrapText="1"/>
    </xf>
    <xf numFmtId="193" fontId="113" fillId="33" borderId="22" xfId="0" applyNumberFormat="1" applyFont="1" applyFill="1" applyBorder="1" applyAlignment="1">
      <alignment horizontal="right"/>
    </xf>
    <xf numFmtId="193" fontId="113" fillId="33" borderId="45" xfId="0" applyNumberFormat="1" applyFont="1" applyFill="1" applyBorder="1" applyAlignment="1">
      <alignment horizontal="right"/>
    </xf>
    <xf numFmtId="193" fontId="60" fillId="33" borderId="23" xfId="0" applyNumberFormat="1" applyFont="1" applyFill="1" applyBorder="1" applyAlignment="1">
      <alignment horizontal="right"/>
    </xf>
    <xf numFmtId="188" fontId="60" fillId="33" borderId="22" xfId="0" applyNumberFormat="1" applyFont="1" applyFill="1" applyBorder="1" applyAlignment="1">
      <alignment horizontal="right"/>
    </xf>
    <xf numFmtId="188" fontId="60" fillId="33" borderId="23" xfId="0" applyNumberFormat="1" applyFont="1" applyFill="1" applyBorder="1" applyAlignment="1">
      <alignment horizontal="right"/>
    </xf>
    <xf numFmtId="193" fontId="60" fillId="0" borderId="24" xfId="0" applyNumberFormat="1" applyFont="1" applyBorder="1" applyAlignment="1">
      <alignment/>
    </xf>
    <xf numFmtId="193" fontId="60" fillId="0" borderId="23" xfId="0" applyNumberFormat="1" applyFont="1" applyBorder="1" applyAlignment="1">
      <alignment/>
    </xf>
    <xf numFmtId="1" fontId="49" fillId="33" borderId="47" xfId="0" applyNumberFormat="1" applyFont="1" applyFill="1" applyBorder="1" applyAlignment="1">
      <alignment vertical="top" wrapText="1"/>
    </xf>
    <xf numFmtId="193" fontId="60" fillId="33" borderId="19" xfId="0" applyNumberFormat="1" applyFont="1" applyFill="1" applyBorder="1" applyAlignment="1">
      <alignment horizontal="right"/>
    </xf>
    <xf numFmtId="193" fontId="60" fillId="33" borderId="48" xfId="0" applyNumberFormat="1" applyFont="1" applyFill="1" applyBorder="1" applyAlignment="1">
      <alignment horizontal="right"/>
    </xf>
    <xf numFmtId="193" fontId="60" fillId="33" borderId="21" xfId="0" applyNumberFormat="1" applyFont="1" applyFill="1" applyBorder="1" applyAlignment="1">
      <alignment horizontal="right"/>
    </xf>
    <xf numFmtId="188" fontId="60" fillId="33" borderId="19" xfId="0" applyNumberFormat="1" applyFont="1" applyFill="1" applyBorder="1" applyAlignment="1">
      <alignment horizontal="right"/>
    </xf>
    <xf numFmtId="188" fontId="60" fillId="33" borderId="21" xfId="0" applyNumberFormat="1" applyFont="1" applyFill="1" applyBorder="1" applyAlignment="1">
      <alignment horizontal="right"/>
    </xf>
    <xf numFmtId="193" fontId="60" fillId="0" borderId="49" xfId="0" applyNumberFormat="1" applyFont="1" applyBorder="1" applyAlignment="1">
      <alignment/>
    </xf>
    <xf numFmtId="193" fontId="60" fillId="0" borderId="21" xfId="0" applyNumberFormat="1" applyFont="1" applyBorder="1" applyAlignment="1">
      <alignment/>
    </xf>
    <xf numFmtId="1" fontId="32" fillId="0" borderId="0" xfId="0" applyNumberFormat="1" applyFont="1" applyAlignment="1">
      <alignment/>
    </xf>
    <xf numFmtId="193" fontId="62" fillId="0" borderId="0" xfId="0" applyNumberFormat="1" applyFont="1" applyAlignment="1">
      <alignment/>
    </xf>
    <xf numFmtId="193" fontId="63" fillId="0" borderId="0" xfId="0" applyNumberFormat="1" applyFont="1" applyAlignment="1">
      <alignment/>
    </xf>
    <xf numFmtId="194" fontId="64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193" fontId="66" fillId="0" borderId="0" xfId="0" applyNumberFormat="1" applyFont="1" applyAlignment="1">
      <alignment/>
    </xf>
    <xf numFmtId="193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93" fontId="114" fillId="0" borderId="0" xfId="0" applyNumberFormat="1" applyFont="1" applyAlignment="1">
      <alignment/>
    </xf>
    <xf numFmtId="193" fontId="69" fillId="0" borderId="0" xfId="0" applyNumberFormat="1" applyFont="1" applyAlignment="1">
      <alignment/>
    </xf>
    <xf numFmtId="19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65" fillId="0" borderId="0" xfId="0" applyFont="1" applyAlignment="1">
      <alignment/>
    </xf>
    <xf numFmtId="193" fontId="115" fillId="0" borderId="0" xfId="0" applyNumberFormat="1" applyFont="1" applyAlignment="1">
      <alignment/>
    </xf>
    <xf numFmtId="0" fontId="115" fillId="0" borderId="0" xfId="0" applyFont="1" applyAlignment="1">
      <alignment/>
    </xf>
    <xf numFmtId="193" fontId="71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193" fontId="55" fillId="0" borderId="0" xfId="0" applyNumberFormat="1" applyFont="1" applyAlignment="1">
      <alignment/>
    </xf>
    <xf numFmtId="1" fontId="72" fillId="0" borderId="0" xfId="0" applyNumberFormat="1" applyFont="1" applyAlignment="1">
      <alignment/>
    </xf>
    <xf numFmtId="0" fontId="72" fillId="0" borderId="0" xfId="0" applyFont="1" applyAlignment="1">
      <alignment/>
    </xf>
    <xf numFmtId="193" fontId="72" fillId="0" borderId="0" xfId="0" applyNumberFormat="1" applyFont="1" applyAlignment="1">
      <alignment/>
    </xf>
    <xf numFmtId="193" fontId="73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2" fontId="75" fillId="0" borderId="0" xfId="0" applyNumberFormat="1" applyFont="1" applyAlignment="1">
      <alignment/>
    </xf>
    <xf numFmtId="0" fontId="75" fillId="0" borderId="0" xfId="0" applyFont="1" applyAlignment="1">
      <alignment/>
    </xf>
    <xf numFmtId="194" fontId="75" fillId="0" borderId="0" xfId="0" applyNumberFormat="1" applyFont="1" applyAlignment="1">
      <alignment/>
    </xf>
    <xf numFmtId="193" fontId="76" fillId="0" borderId="0" xfId="0" applyNumberFormat="1" applyFont="1" applyAlignment="1">
      <alignment/>
    </xf>
    <xf numFmtId="194" fontId="77" fillId="0" borderId="0" xfId="0" applyNumberFormat="1" applyFont="1" applyAlignment="1">
      <alignment/>
    </xf>
    <xf numFmtId="193" fontId="33" fillId="0" borderId="0" xfId="0" applyNumberFormat="1" applyFont="1" applyAlignment="1">
      <alignment/>
    </xf>
    <xf numFmtId="194" fontId="66" fillId="0" borderId="0" xfId="0" applyNumberFormat="1" applyFont="1" applyAlignment="1">
      <alignment/>
    </xf>
    <xf numFmtId="194" fontId="55" fillId="0" borderId="0" xfId="0" applyNumberFormat="1" applyFont="1" applyAlignment="1">
      <alignment/>
    </xf>
    <xf numFmtId="1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/>
    </xf>
    <xf numFmtId="1" fontId="78" fillId="0" borderId="0" xfId="0" applyNumberFormat="1" applyFont="1" applyAlignment="1">
      <alignment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66" fillId="33" borderId="55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 wrapText="1"/>
    </xf>
    <xf numFmtId="0" fontId="67" fillId="33" borderId="53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60" xfId="0" applyFont="1" applyFill="1" applyBorder="1" applyAlignment="1">
      <alignment horizontal="center" vertical="center" wrapText="1"/>
    </xf>
    <xf numFmtId="0" fontId="66" fillId="33" borderId="61" xfId="0" applyFont="1" applyFill="1" applyBorder="1" applyAlignment="1">
      <alignment horizontal="center" vertical="center"/>
    </xf>
    <xf numFmtId="0" fontId="67" fillId="33" borderId="62" xfId="0" applyFont="1" applyFill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6" fillId="33" borderId="63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51" xfId="0" applyFont="1" applyFill="1" applyBorder="1" applyAlignment="1">
      <alignment horizontal="center" vertical="center" wrapText="1"/>
    </xf>
    <xf numFmtId="0" fontId="78" fillId="33" borderId="64" xfId="0" applyFont="1" applyFill="1" applyBorder="1" applyAlignment="1">
      <alignment horizontal="center" vertical="center"/>
    </xf>
    <xf numFmtId="0" fontId="78" fillId="33" borderId="30" xfId="0" applyFont="1" applyFill="1" applyBorder="1" applyAlignment="1">
      <alignment horizontal="center" vertical="center" wrapText="1"/>
    </xf>
    <xf numFmtId="0" fontId="78" fillId="33" borderId="28" xfId="0" applyFont="1" applyFill="1" applyBorder="1" applyAlignment="1">
      <alignment horizontal="center" vertical="center" wrapText="1"/>
    </xf>
    <xf numFmtId="0" fontId="78" fillId="33" borderId="29" xfId="0" applyFont="1" applyFill="1" applyBorder="1" applyAlignment="1">
      <alignment horizontal="center" vertical="center" wrapText="1"/>
    </xf>
    <xf numFmtId="1" fontId="79" fillId="0" borderId="55" xfId="0" applyNumberFormat="1" applyFont="1" applyBorder="1" applyAlignment="1">
      <alignment wrapText="1"/>
    </xf>
    <xf numFmtId="193" fontId="62" fillId="0" borderId="40" xfId="0" applyNumberFormat="1" applyFont="1" applyBorder="1" applyAlignment="1">
      <alignment/>
    </xf>
    <xf numFmtId="193" fontId="62" fillId="0" borderId="53" xfId="0" applyNumberFormat="1" applyFont="1" applyBorder="1" applyAlignment="1">
      <alignment/>
    </xf>
    <xf numFmtId="193" fontId="62" fillId="0" borderId="34" xfId="0" applyNumberFormat="1" applyFont="1" applyBorder="1" applyAlignment="1">
      <alignment/>
    </xf>
    <xf numFmtId="1" fontId="79" fillId="0" borderId="56" xfId="0" applyNumberFormat="1" applyFont="1" applyBorder="1" applyAlignment="1">
      <alignment wrapText="1"/>
    </xf>
    <xf numFmtId="193" fontId="62" fillId="0" borderId="33" xfId="0" applyNumberFormat="1" applyFont="1" applyBorder="1" applyAlignment="1">
      <alignment/>
    </xf>
    <xf numFmtId="193" fontId="62" fillId="0" borderId="38" xfId="0" applyNumberFormat="1" applyFont="1" applyBorder="1" applyAlignment="1">
      <alignment/>
    </xf>
    <xf numFmtId="193" fontId="62" fillId="0" borderId="39" xfId="0" applyNumberFormat="1" applyFont="1" applyBorder="1" applyAlignment="1">
      <alignment/>
    </xf>
    <xf numFmtId="1" fontId="79" fillId="0" borderId="58" xfId="0" applyNumberFormat="1" applyFont="1" applyBorder="1" applyAlignment="1">
      <alignment wrapText="1"/>
    </xf>
    <xf numFmtId="193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1" fontId="66" fillId="0" borderId="64" xfId="0" applyNumberFormat="1" applyFont="1" applyBorder="1" applyAlignment="1">
      <alignment horizontal="center" wrapText="1"/>
    </xf>
    <xf numFmtId="193" fontId="66" fillId="0" borderId="30" xfId="0" applyNumberFormat="1" applyFont="1" applyBorder="1" applyAlignment="1">
      <alignment/>
    </xf>
    <xf numFmtId="193" fontId="66" fillId="0" borderId="28" xfId="0" applyNumberFormat="1" applyFont="1" applyBorder="1" applyAlignment="1">
      <alignment/>
    </xf>
    <xf numFmtId="193" fontId="66" fillId="0" borderId="29" xfId="0" applyNumberFormat="1" applyFont="1" applyBorder="1" applyAlignment="1">
      <alignment/>
    </xf>
    <xf numFmtId="0" fontId="80" fillId="0" borderId="58" xfId="0" applyFont="1" applyBorder="1" applyAlignment="1">
      <alignment wrapText="1"/>
    </xf>
    <xf numFmtId="193" fontId="62" fillId="33" borderId="33" xfId="0" applyNumberFormat="1" applyFont="1" applyFill="1" applyBorder="1" applyAlignment="1">
      <alignment/>
    </xf>
    <xf numFmtId="0" fontId="80" fillId="0" borderId="63" xfId="0" applyFont="1" applyBorder="1" applyAlignment="1">
      <alignment vertical="top" wrapText="1"/>
    </xf>
    <xf numFmtId="193" fontId="62" fillId="0" borderId="19" xfId="0" applyNumberFormat="1" applyFont="1" applyBorder="1" applyAlignment="1">
      <alignment/>
    </xf>
    <xf numFmtId="193" fontId="62" fillId="33" borderId="48" xfId="0" applyNumberFormat="1" applyFont="1" applyFill="1" applyBorder="1" applyAlignment="1">
      <alignment/>
    </xf>
    <xf numFmtId="193" fontId="62" fillId="0" borderId="48" xfId="0" applyNumberFormat="1" applyFont="1" applyBorder="1" applyAlignment="1">
      <alignment/>
    </xf>
    <xf numFmtId="193" fontId="62" fillId="0" borderId="21" xfId="0" applyNumberFormat="1" applyFont="1" applyBorder="1" applyAlignment="1">
      <alignment/>
    </xf>
    <xf numFmtId="0" fontId="80" fillId="0" borderId="56" xfId="0" applyFont="1" applyBorder="1" applyAlignment="1">
      <alignment vertical="top" wrapText="1"/>
    </xf>
    <xf numFmtId="193" fontId="62" fillId="0" borderId="36" xfId="0" applyNumberFormat="1" applyFont="1" applyBorder="1" applyAlignment="1">
      <alignment/>
    </xf>
    <xf numFmtId="0" fontId="80" fillId="0" borderId="58" xfId="0" applyFont="1" applyBorder="1" applyAlignment="1">
      <alignment vertical="top" wrapText="1"/>
    </xf>
    <xf numFmtId="193" fontId="62" fillId="33" borderId="38" xfId="0" applyNumberFormat="1" applyFont="1" applyFill="1" applyBorder="1" applyAlignment="1">
      <alignment/>
    </xf>
    <xf numFmtId="193" fontId="62" fillId="0" borderId="52" xfId="0" applyNumberFormat="1" applyFont="1" applyBorder="1" applyAlignment="1">
      <alignment/>
    </xf>
    <xf numFmtId="193" fontId="62" fillId="33" borderId="20" xfId="0" applyNumberFormat="1" applyFont="1" applyFill="1" applyBorder="1" applyAlignment="1">
      <alignment/>
    </xf>
    <xf numFmtId="193" fontId="62" fillId="0" borderId="20" xfId="0" applyNumberFormat="1" applyFont="1" applyBorder="1" applyAlignment="1">
      <alignment/>
    </xf>
    <xf numFmtId="193" fontId="62" fillId="0" borderId="51" xfId="0" applyNumberFormat="1" applyFont="1" applyBorder="1" applyAlignment="1">
      <alignment/>
    </xf>
    <xf numFmtId="1" fontId="81" fillId="0" borderId="64" xfId="0" applyNumberFormat="1" applyFont="1" applyBorder="1" applyAlignment="1">
      <alignment horizontal="center" wrapText="1"/>
    </xf>
    <xf numFmtId="49" fontId="82" fillId="33" borderId="64" xfId="0" applyNumberFormat="1" applyFont="1" applyFill="1" applyBorder="1" applyAlignment="1" applyProtection="1">
      <alignment vertical="top" wrapText="1"/>
      <protection locked="0"/>
    </xf>
    <xf numFmtId="193" fontId="66" fillId="33" borderId="28" xfId="0" applyNumberFormat="1" applyFont="1" applyFill="1" applyBorder="1" applyAlignment="1">
      <alignment/>
    </xf>
    <xf numFmtId="188" fontId="116" fillId="0" borderId="0" xfId="0" applyNumberFormat="1" applyFont="1" applyAlignment="1">
      <alignment/>
    </xf>
    <xf numFmtId="49" fontId="84" fillId="33" borderId="55" xfId="0" applyNumberFormat="1" applyFont="1" applyFill="1" applyBorder="1" applyAlignment="1" applyProtection="1">
      <alignment vertical="top" wrapText="1"/>
      <protection locked="0"/>
    </xf>
    <xf numFmtId="193" fontId="62" fillId="0" borderId="54" xfId="0" applyNumberFormat="1" applyFont="1" applyBorder="1" applyAlignment="1">
      <alignment/>
    </xf>
    <xf numFmtId="193" fontId="62" fillId="0" borderId="14" xfId="0" applyNumberFormat="1" applyFont="1" applyBorder="1" applyAlignment="1">
      <alignment/>
    </xf>
    <xf numFmtId="188" fontId="117" fillId="0" borderId="0" xfId="0" applyNumberFormat="1" applyFont="1" applyAlignment="1">
      <alignment/>
    </xf>
    <xf numFmtId="0" fontId="80" fillId="0" borderId="58" xfId="0" applyNumberFormat="1" applyFont="1" applyBorder="1" applyAlignment="1">
      <alignment vertical="top" wrapText="1"/>
    </xf>
    <xf numFmtId="0" fontId="80" fillId="0" borderId="65" xfId="0" applyFont="1" applyBorder="1" applyAlignment="1">
      <alignment vertical="top" wrapText="1"/>
    </xf>
    <xf numFmtId="193" fontId="62" fillId="33" borderId="45" xfId="0" applyNumberFormat="1" applyFont="1" applyFill="1" applyBorder="1" applyAlignment="1">
      <alignment/>
    </xf>
    <xf numFmtId="0" fontId="78" fillId="0" borderId="58" xfId="0" applyNumberFormat="1" applyFont="1" applyBorder="1" applyAlignment="1">
      <alignment vertical="top" wrapText="1"/>
    </xf>
    <xf numFmtId="0" fontId="78" fillId="0" borderId="61" xfId="0" applyNumberFormat="1" applyFont="1" applyBorder="1" applyAlignment="1">
      <alignment vertical="top" wrapText="1"/>
    </xf>
    <xf numFmtId="193" fontId="62" fillId="0" borderId="62" xfId="0" applyNumberFormat="1" applyFont="1" applyBorder="1" applyAlignment="1">
      <alignment/>
    </xf>
    <xf numFmtId="193" fontId="62" fillId="0" borderId="43" xfId="0" applyNumberFormat="1" applyFont="1" applyBorder="1" applyAlignment="1">
      <alignment/>
    </xf>
    <xf numFmtId="193" fontId="62" fillId="0" borderId="25" xfId="0" applyNumberFormat="1" applyFont="1" applyBorder="1" applyAlignment="1">
      <alignment/>
    </xf>
    <xf numFmtId="193" fontId="66" fillId="0" borderId="27" xfId="0" applyNumberFormat="1" applyFont="1" applyBorder="1" applyAlignment="1">
      <alignment/>
    </xf>
    <xf numFmtId="193" fontId="62" fillId="0" borderId="0" xfId="0" applyNumberFormat="1" applyFont="1" applyFill="1" applyBorder="1" applyAlignment="1">
      <alignment/>
    </xf>
    <xf numFmtId="193" fontId="86" fillId="0" borderId="0" xfId="0" applyNumberFormat="1" applyFont="1" applyAlignment="1">
      <alignment/>
    </xf>
    <xf numFmtId="193" fontId="87" fillId="0" borderId="0" xfId="0" applyNumberFormat="1" applyFont="1" applyBorder="1" applyAlignment="1">
      <alignment/>
    </xf>
    <xf numFmtId="193" fontId="87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196" fontId="3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5" zoomScaleNormal="75" zoomScaleSheetLayoutView="55" zoomScalePageLayoutView="0" workbookViewId="0" topLeftCell="A1">
      <selection activeCell="A3" sqref="A1:IV16384"/>
    </sheetView>
  </sheetViews>
  <sheetFormatPr defaultColWidth="9.00390625" defaultRowHeight="12.75"/>
  <cols>
    <col min="1" max="1" width="42.625" style="183" customWidth="1"/>
    <col min="2" max="2" width="20.875" style="2" customWidth="1"/>
    <col min="3" max="3" width="18.25390625" style="2" customWidth="1"/>
    <col min="4" max="4" width="16.375" style="2" customWidth="1"/>
    <col min="5" max="5" width="19.375" style="2" customWidth="1"/>
    <col min="6" max="6" width="9.125" style="2" customWidth="1"/>
    <col min="7" max="7" width="13.125" style="2" customWidth="1"/>
    <col min="8" max="8" width="20.25390625" style="2" customWidth="1"/>
    <col min="9" max="16384" width="9.125" style="2" customWidth="1"/>
  </cols>
  <sheetData>
    <row r="1" spans="1:5" ht="32.25" customHeight="1">
      <c r="A1" s="215" t="s">
        <v>36</v>
      </c>
      <c r="B1" s="215"/>
      <c r="C1" s="215"/>
      <c r="D1" s="215"/>
      <c r="E1" s="215"/>
    </row>
    <row r="2" spans="1:5" ht="30" customHeight="1">
      <c r="A2" s="215" t="s">
        <v>1</v>
      </c>
      <c r="B2" s="215"/>
      <c r="C2" s="215"/>
      <c r="D2" s="215"/>
      <c r="E2" s="215"/>
    </row>
    <row r="3" spans="1:8" ht="30" customHeight="1">
      <c r="A3" s="215" t="s">
        <v>126</v>
      </c>
      <c r="B3" s="215"/>
      <c r="C3" s="215"/>
      <c r="D3" s="215"/>
      <c r="E3" s="215"/>
      <c r="F3" s="216"/>
      <c r="G3" s="216"/>
      <c r="H3" s="216"/>
    </row>
    <row r="4" spans="1:5" ht="21.75" customHeight="1" thickBot="1">
      <c r="A4" s="217" t="s">
        <v>125</v>
      </c>
      <c r="C4" s="218"/>
      <c r="D4" s="219"/>
      <c r="E4" s="219" t="s">
        <v>7</v>
      </c>
    </row>
    <row r="5" spans="1:5" ht="51.75" customHeight="1">
      <c r="A5" s="220" t="s">
        <v>8</v>
      </c>
      <c r="B5" s="221" t="s">
        <v>127</v>
      </c>
      <c r="C5" s="222" t="s">
        <v>128</v>
      </c>
      <c r="D5" s="223" t="s">
        <v>129</v>
      </c>
      <c r="E5" s="224" t="s">
        <v>130</v>
      </c>
    </row>
    <row r="6" spans="1:5" ht="18.75" customHeight="1">
      <c r="A6" s="225"/>
      <c r="B6" s="226"/>
      <c r="C6" s="227"/>
      <c r="D6" s="227"/>
      <c r="E6" s="228"/>
    </row>
    <row r="7" spans="1:5" ht="57.75" customHeight="1" thickBot="1">
      <c r="A7" s="229"/>
      <c r="B7" s="230"/>
      <c r="C7" s="231"/>
      <c r="D7" s="232"/>
      <c r="E7" s="233"/>
    </row>
    <row r="8" spans="1:5" ht="15.75" customHeight="1" thickBot="1">
      <c r="A8" s="234">
        <v>1</v>
      </c>
      <c r="B8" s="235">
        <v>2</v>
      </c>
      <c r="C8" s="236">
        <v>3</v>
      </c>
      <c r="D8" s="236">
        <v>4</v>
      </c>
      <c r="E8" s="237">
        <v>5</v>
      </c>
    </row>
    <row r="9" spans="1:5" ht="31.5" customHeight="1">
      <c r="A9" s="238" t="s">
        <v>112</v>
      </c>
      <c r="B9" s="239">
        <v>298200.969</v>
      </c>
      <c r="C9" s="240">
        <v>322514.61188</v>
      </c>
      <c r="D9" s="240">
        <f>C9/B9*100</f>
        <v>108.15344194270541</v>
      </c>
      <c r="E9" s="241">
        <f aca="true" t="shared" si="0" ref="E9:E25">C9-B9</f>
        <v>24313.64288</v>
      </c>
    </row>
    <row r="10" spans="1:5" ht="27.75" customHeight="1">
      <c r="A10" s="242" t="s">
        <v>78</v>
      </c>
      <c r="B10" s="239">
        <v>20819.178</v>
      </c>
      <c r="C10" s="243">
        <v>25367.43256</v>
      </c>
      <c r="D10" s="244">
        <f>C10/B10*100</f>
        <v>121.84646560013081</v>
      </c>
      <c r="E10" s="245">
        <f t="shared" si="0"/>
        <v>4548.254560000001</v>
      </c>
    </row>
    <row r="11" spans="1:5" ht="39.75" customHeight="1">
      <c r="A11" s="242" t="s">
        <v>141</v>
      </c>
      <c r="B11" s="239">
        <v>43509</v>
      </c>
      <c r="C11" s="239">
        <v>45414.95413</v>
      </c>
      <c r="D11" s="244">
        <f>C11/B11*100</f>
        <v>104.38059741662644</v>
      </c>
      <c r="E11" s="245">
        <f>C11-B11</f>
        <v>1905.9541299999983</v>
      </c>
    </row>
    <row r="12" spans="1:5" ht="33" customHeight="1">
      <c r="A12" s="242" t="s">
        <v>121</v>
      </c>
      <c r="B12" s="239">
        <v>45.24</v>
      </c>
      <c r="C12" s="243">
        <v>45.24068</v>
      </c>
      <c r="D12" s="244">
        <f aca="true" t="shared" si="1" ref="D12:D17">C12/B12*100</f>
        <v>100.00150309460653</v>
      </c>
      <c r="E12" s="245">
        <f t="shared" si="0"/>
        <v>0.000679999999995573</v>
      </c>
    </row>
    <row r="13" spans="1:5" ht="53.25" customHeight="1">
      <c r="A13" s="242" t="s">
        <v>140</v>
      </c>
      <c r="B13" s="239">
        <v>665.1</v>
      </c>
      <c r="C13" s="243">
        <v>679.541</v>
      </c>
      <c r="D13" s="244">
        <f t="shared" si="1"/>
        <v>102.17125244324161</v>
      </c>
      <c r="E13" s="245">
        <f t="shared" si="0"/>
        <v>14.441000000000031</v>
      </c>
    </row>
    <row r="14" spans="1:8" ht="37.5" customHeight="1">
      <c r="A14" s="246" t="s">
        <v>54</v>
      </c>
      <c r="B14" s="239">
        <v>18463.296</v>
      </c>
      <c r="C14" s="243">
        <v>18934.59976</v>
      </c>
      <c r="D14" s="244">
        <f t="shared" si="1"/>
        <v>102.55265235416256</v>
      </c>
      <c r="E14" s="245">
        <f t="shared" si="0"/>
        <v>471.3037600000025</v>
      </c>
      <c r="H14" s="247"/>
    </row>
    <row r="15" spans="1:8" ht="70.5" customHeight="1">
      <c r="A15" s="246" t="s">
        <v>49</v>
      </c>
      <c r="B15" s="239">
        <v>1500</v>
      </c>
      <c r="C15" s="243">
        <v>1548.15518</v>
      </c>
      <c r="D15" s="244">
        <f t="shared" si="1"/>
        <v>103.21034533333334</v>
      </c>
      <c r="E15" s="245">
        <f t="shared" si="0"/>
        <v>48.15517999999997</v>
      </c>
      <c r="H15" s="247"/>
    </row>
    <row r="16" spans="1:8" ht="54.75" customHeight="1">
      <c r="A16" s="246" t="s">
        <v>109</v>
      </c>
      <c r="B16" s="239">
        <v>326.4</v>
      </c>
      <c r="C16" s="243">
        <v>450.60004</v>
      </c>
      <c r="D16" s="244">
        <f t="shared" si="1"/>
        <v>138.05148284313725</v>
      </c>
      <c r="E16" s="245">
        <f t="shared" si="0"/>
        <v>124.20004</v>
      </c>
      <c r="G16" s="248"/>
      <c r="H16" s="247"/>
    </row>
    <row r="17" spans="1:8" ht="26.25" customHeight="1" thickBot="1">
      <c r="A17" s="246" t="s">
        <v>19</v>
      </c>
      <c r="B17" s="239">
        <v>850</v>
      </c>
      <c r="C17" s="244">
        <v>727.82506</v>
      </c>
      <c r="D17" s="244">
        <f t="shared" si="1"/>
        <v>85.62647764705883</v>
      </c>
      <c r="E17" s="245">
        <f t="shared" si="0"/>
        <v>-122.17493999999999</v>
      </c>
      <c r="G17" s="247"/>
      <c r="H17" s="247"/>
    </row>
    <row r="18" spans="1:5" ht="30" customHeight="1" thickBot="1">
      <c r="A18" s="249" t="s">
        <v>9</v>
      </c>
      <c r="B18" s="250">
        <f>SUM(B9:B17)</f>
        <v>384379.18299999996</v>
      </c>
      <c r="C18" s="250">
        <f>SUM(C9:C17)</f>
        <v>415682.96028999996</v>
      </c>
      <c r="D18" s="251">
        <f aca="true" t="shared" si="2" ref="D18:D25">C18/B18*100</f>
        <v>108.14398351275958</v>
      </c>
      <c r="E18" s="252">
        <f t="shared" si="0"/>
        <v>31303.777289999998</v>
      </c>
    </row>
    <row r="19" spans="1:9" ht="22.5" customHeight="1">
      <c r="A19" s="253" t="s">
        <v>86</v>
      </c>
      <c r="B19" s="239">
        <v>58492.3</v>
      </c>
      <c r="C19" s="254">
        <v>58492.3</v>
      </c>
      <c r="D19" s="243">
        <f t="shared" si="2"/>
        <v>100</v>
      </c>
      <c r="E19" s="241">
        <f t="shared" si="0"/>
        <v>0</v>
      </c>
      <c r="G19" s="247"/>
      <c r="H19" s="247"/>
      <c r="I19" s="247"/>
    </row>
    <row r="20" spans="1:5" ht="48.75" customHeight="1" hidden="1" thickBot="1">
      <c r="A20" s="255"/>
      <c r="B20" s="256"/>
      <c r="C20" s="257"/>
      <c r="D20" s="258" t="e">
        <f t="shared" si="2"/>
        <v>#DIV/0!</v>
      </c>
      <c r="E20" s="259">
        <f t="shared" si="0"/>
        <v>0</v>
      </c>
    </row>
    <row r="21" spans="1:5" ht="63.75" customHeight="1" hidden="1">
      <c r="A21" s="260" t="s">
        <v>61</v>
      </c>
      <c r="B21" s="261"/>
      <c r="C21" s="254"/>
      <c r="D21" s="243" t="e">
        <f t="shared" si="2"/>
        <v>#DIV/0!</v>
      </c>
      <c r="E21" s="241">
        <f t="shared" si="0"/>
        <v>0</v>
      </c>
    </row>
    <row r="22" spans="1:5" ht="65.25" customHeight="1" hidden="1">
      <c r="A22" s="262" t="s">
        <v>62</v>
      </c>
      <c r="B22" s="239"/>
      <c r="C22" s="263"/>
      <c r="D22" s="244" t="e">
        <f t="shared" si="2"/>
        <v>#DIV/0!</v>
      </c>
      <c r="E22" s="245">
        <f t="shared" si="0"/>
        <v>0</v>
      </c>
    </row>
    <row r="23" spans="1:5" ht="26.25" customHeight="1" thickBot="1">
      <c r="A23" s="253" t="s">
        <v>102</v>
      </c>
      <c r="B23" s="264">
        <v>102917.5</v>
      </c>
      <c r="C23" s="265">
        <v>102917.5</v>
      </c>
      <c r="D23" s="266">
        <f t="shared" si="2"/>
        <v>100</v>
      </c>
      <c r="E23" s="267">
        <f t="shared" si="0"/>
        <v>0</v>
      </c>
    </row>
    <row r="24" spans="1:8" ht="31.5" customHeight="1" thickBot="1">
      <c r="A24" s="268" t="s">
        <v>11</v>
      </c>
      <c r="B24" s="250">
        <f>SUM(B18:B23)</f>
        <v>545788.983</v>
      </c>
      <c r="C24" s="251">
        <f>SUM(C18:C23)</f>
        <v>577092.7602899999</v>
      </c>
      <c r="D24" s="251">
        <f t="shared" si="2"/>
        <v>105.73550919220366</v>
      </c>
      <c r="E24" s="252">
        <f t="shared" si="0"/>
        <v>31303.77728999988</v>
      </c>
      <c r="H24" s="247"/>
    </row>
    <row r="25" spans="1:8" ht="46.5" customHeight="1" thickBot="1">
      <c r="A25" s="269" t="s">
        <v>13</v>
      </c>
      <c r="B25" s="250">
        <f>SUM(B27:B43)</f>
        <v>4539133.5</v>
      </c>
      <c r="C25" s="270">
        <f>SUM(C27:C43)</f>
        <v>4520287.5235</v>
      </c>
      <c r="D25" s="251">
        <f t="shared" si="2"/>
        <v>99.58481114291968</v>
      </c>
      <c r="E25" s="252">
        <f t="shared" si="0"/>
        <v>-18845.976499999873</v>
      </c>
      <c r="G25" s="247"/>
      <c r="H25" s="271"/>
    </row>
    <row r="26" spans="1:8" ht="21" customHeight="1">
      <c r="A26" s="272" t="s">
        <v>14</v>
      </c>
      <c r="B26" s="273"/>
      <c r="C26" s="240"/>
      <c r="D26" s="240"/>
      <c r="E26" s="274"/>
      <c r="H26" s="271"/>
    </row>
    <row r="27" spans="1:8" ht="93.75" customHeight="1">
      <c r="A27" s="262" t="s">
        <v>87</v>
      </c>
      <c r="B27" s="239">
        <v>2145224.8</v>
      </c>
      <c r="C27" s="254">
        <v>2143997.22947</v>
      </c>
      <c r="D27" s="243">
        <f aca="true" t="shared" si="3" ref="D27:D47">C27/B27*100</f>
        <v>99.94277660178086</v>
      </c>
      <c r="E27" s="241">
        <f aca="true" t="shared" si="4" ref="E27:E47">C27-B27</f>
        <v>-1227.570529999677</v>
      </c>
      <c r="G27" s="247"/>
      <c r="H27" s="275"/>
    </row>
    <row r="28" spans="1:5" ht="168.75" customHeight="1" hidden="1">
      <c r="A28" s="276" t="s">
        <v>25</v>
      </c>
      <c r="B28" s="239"/>
      <c r="C28" s="263"/>
      <c r="D28" s="244" t="e">
        <f t="shared" si="3"/>
        <v>#DIV/0!</v>
      </c>
      <c r="E28" s="245">
        <f t="shared" si="4"/>
        <v>0</v>
      </c>
    </row>
    <row r="29" spans="1:5" ht="123.75" customHeight="1">
      <c r="A29" s="262" t="s">
        <v>46</v>
      </c>
      <c r="B29" s="239">
        <v>1423124.3</v>
      </c>
      <c r="C29" s="239">
        <v>1414195.19196</v>
      </c>
      <c r="D29" s="243">
        <f t="shared" si="3"/>
        <v>99.37257005308672</v>
      </c>
      <c r="E29" s="241">
        <f t="shared" si="4"/>
        <v>-8929.10804000008</v>
      </c>
    </row>
    <row r="30" spans="1:7" ht="202.5" customHeight="1" hidden="1">
      <c r="A30" s="262" t="s">
        <v>47</v>
      </c>
      <c r="B30" s="239"/>
      <c r="C30" s="239"/>
      <c r="D30" s="243" t="e">
        <f t="shared" si="3"/>
        <v>#DIV/0!</v>
      </c>
      <c r="E30" s="241">
        <f t="shared" si="4"/>
        <v>0</v>
      </c>
      <c r="G30" s="247"/>
    </row>
    <row r="31" spans="1:5" ht="66.75" customHeight="1">
      <c r="A31" s="262" t="s">
        <v>59</v>
      </c>
      <c r="B31" s="239">
        <v>122452.4</v>
      </c>
      <c r="C31" s="263">
        <v>122447.63761</v>
      </c>
      <c r="D31" s="244">
        <f t="shared" si="3"/>
        <v>99.99611082347101</v>
      </c>
      <c r="E31" s="245">
        <f t="shared" si="4"/>
        <v>-4.7623899999889545</v>
      </c>
    </row>
    <row r="32" spans="1:5" ht="0.75" customHeight="1" hidden="1">
      <c r="A32" s="277" t="s">
        <v>55</v>
      </c>
      <c r="B32" s="239"/>
      <c r="C32" s="254"/>
      <c r="D32" s="243" t="e">
        <f t="shared" si="3"/>
        <v>#DIV/0!</v>
      </c>
      <c r="E32" s="241">
        <f t="shared" si="4"/>
        <v>0</v>
      </c>
    </row>
    <row r="33" spans="1:5" ht="63" customHeight="1">
      <c r="A33" s="262" t="s">
        <v>113</v>
      </c>
      <c r="B33" s="239">
        <v>4583.4</v>
      </c>
      <c r="C33" s="263">
        <v>4583.39983</v>
      </c>
      <c r="D33" s="244">
        <f t="shared" si="3"/>
        <v>99.99999629096305</v>
      </c>
      <c r="E33" s="245">
        <f t="shared" si="4"/>
        <v>-0.00016999999934341758</v>
      </c>
    </row>
    <row r="34" spans="1:5" ht="48" customHeight="1" hidden="1">
      <c r="A34" s="277" t="s">
        <v>88</v>
      </c>
      <c r="B34" s="239"/>
      <c r="C34" s="263"/>
      <c r="D34" s="244" t="e">
        <f t="shared" si="3"/>
        <v>#DIV/0!</v>
      </c>
      <c r="E34" s="245">
        <f t="shared" si="4"/>
        <v>0</v>
      </c>
    </row>
    <row r="35" spans="1:5" ht="62.25" customHeight="1">
      <c r="A35" s="276" t="s">
        <v>56</v>
      </c>
      <c r="B35" s="239">
        <v>513.2</v>
      </c>
      <c r="C35" s="263">
        <v>481.35</v>
      </c>
      <c r="D35" s="244">
        <f t="shared" si="3"/>
        <v>93.79384255650818</v>
      </c>
      <c r="E35" s="245">
        <f t="shared" si="4"/>
        <v>-31.850000000000023</v>
      </c>
    </row>
    <row r="36" spans="1:5" ht="33" customHeight="1">
      <c r="A36" s="276" t="s">
        <v>89</v>
      </c>
      <c r="B36" s="239">
        <v>226660.6</v>
      </c>
      <c r="C36" s="263">
        <v>226660.6</v>
      </c>
      <c r="D36" s="243">
        <f t="shared" si="3"/>
        <v>100</v>
      </c>
      <c r="E36" s="241">
        <f t="shared" si="4"/>
        <v>0</v>
      </c>
    </row>
    <row r="37" spans="1:5" ht="39.75" customHeight="1" hidden="1">
      <c r="A37" s="276" t="s">
        <v>48</v>
      </c>
      <c r="B37" s="239"/>
      <c r="C37" s="263"/>
      <c r="D37" s="244" t="e">
        <f t="shared" si="3"/>
        <v>#DIV/0!</v>
      </c>
      <c r="E37" s="245">
        <f t="shared" si="4"/>
        <v>0</v>
      </c>
    </row>
    <row r="38" spans="1:5" ht="47.25" customHeight="1">
      <c r="A38" s="276" t="s">
        <v>103</v>
      </c>
      <c r="B38" s="239">
        <v>23467.9</v>
      </c>
      <c r="C38" s="278">
        <v>23161.8368</v>
      </c>
      <c r="D38" s="244">
        <f t="shared" si="3"/>
        <v>98.69582195253942</v>
      </c>
      <c r="E38" s="245">
        <f t="shared" si="4"/>
        <v>-306.0632000000005</v>
      </c>
    </row>
    <row r="39" spans="1:5" ht="34.5" customHeight="1">
      <c r="A39" s="276" t="s">
        <v>90</v>
      </c>
      <c r="B39" s="239">
        <v>546513.2</v>
      </c>
      <c r="C39" s="278">
        <v>546513.2</v>
      </c>
      <c r="D39" s="244">
        <f t="shared" si="3"/>
        <v>100</v>
      </c>
      <c r="E39" s="245">
        <f t="shared" si="4"/>
        <v>0</v>
      </c>
    </row>
    <row r="40" spans="1:5" ht="65.25" customHeight="1">
      <c r="A40" s="276" t="s">
        <v>99</v>
      </c>
      <c r="B40" s="239">
        <v>12815</v>
      </c>
      <c r="C40" s="278">
        <v>5740.21596</v>
      </c>
      <c r="D40" s="244">
        <f t="shared" si="3"/>
        <v>44.79294545454546</v>
      </c>
      <c r="E40" s="245">
        <f t="shared" si="4"/>
        <v>-7074.78404</v>
      </c>
    </row>
    <row r="41" spans="1:5" ht="136.5" customHeight="1">
      <c r="A41" s="276" t="s">
        <v>60</v>
      </c>
      <c r="B41" s="239">
        <v>15791.9</v>
      </c>
      <c r="C41" s="239">
        <v>14596.23997</v>
      </c>
      <c r="D41" s="244">
        <f t="shared" si="3"/>
        <v>92.42864994079244</v>
      </c>
      <c r="E41" s="245">
        <f t="shared" si="4"/>
        <v>-1195.660029999999</v>
      </c>
    </row>
    <row r="42" spans="1:5" ht="47.25" customHeight="1">
      <c r="A42" s="276" t="s">
        <v>104</v>
      </c>
      <c r="B42" s="239">
        <v>2582.8</v>
      </c>
      <c r="C42" s="239">
        <v>2506.62295</v>
      </c>
      <c r="D42" s="244">
        <f t="shared" si="3"/>
        <v>97.05060205978008</v>
      </c>
      <c r="E42" s="245">
        <f t="shared" si="4"/>
        <v>-76.17705000000024</v>
      </c>
    </row>
    <row r="43" spans="1:5" ht="120" customHeight="1">
      <c r="A43" s="276" t="s">
        <v>136</v>
      </c>
      <c r="B43" s="239">
        <v>15404</v>
      </c>
      <c r="C43" s="239">
        <v>15403.99895</v>
      </c>
      <c r="D43" s="244">
        <f t="shared" si="3"/>
        <v>99.99999318358867</v>
      </c>
      <c r="E43" s="245">
        <f t="shared" si="4"/>
        <v>-0.00105000000075961</v>
      </c>
    </row>
    <row r="44" spans="1:5" ht="51" customHeight="1" hidden="1">
      <c r="A44" s="276" t="s">
        <v>98</v>
      </c>
      <c r="B44" s="239"/>
      <c r="C44" s="239"/>
      <c r="D44" s="244" t="e">
        <f t="shared" si="3"/>
        <v>#DIV/0!</v>
      </c>
      <c r="E44" s="245">
        <f t="shared" si="4"/>
        <v>0</v>
      </c>
    </row>
    <row r="45" spans="1:5" ht="35.25" customHeight="1" thickBot="1">
      <c r="A45" s="279" t="s">
        <v>40</v>
      </c>
      <c r="B45" s="239">
        <v>8119.5</v>
      </c>
      <c r="C45" s="239">
        <v>5274.486</v>
      </c>
      <c r="D45" s="244">
        <f t="shared" si="3"/>
        <v>64.96072418252355</v>
      </c>
      <c r="E45" s="245">
        <f t="shared" si="4"/>
        <v>-2845.014</v>
      </c>
    </row>
    <row r="46" spans="1:5" ht="67.5" customHeight="1" hidden="1" thickBot="1">
      <c r="A46" s="280" t="s">
        <v>70</v>
      </c>
      <c r="B46" s="281"/>
      <c r="C46" s="281"/>
      <c r="D46" s="282" t="e">
        <f t="shared" si="3"/>
        <v>#DIV/0!</v>
      </c>
      <c r="E46" s="283">
        <f t="shared" si="4"/>
        <v>0</v>
      </c>
    </row>
    <row r="47" spans="1:5" ht="28.5" customHeight="1" thickBot="1">
      <c r="A47" s="268" t="s">
        <v>10</v>
      </c>
      <c r="B47" s="284">
        <f>B24+B25+B45+B46</f>
        <v>5093041.983</v>
      </c>
      <c r="C47" s="250">
        <f>C24+C25+C45+C46</f>
        <v>5102654.769789999</v>
      </c>
      <c r="D47" s="251">
        <f t="shared" si="3"/>
        <v>100.18874352149629</v>
      </c>
      <c r="E47" s="252">
        <f t="shared" si="4"/>
        <v>9612.786789999343</v>
      </c>
    </row>
    <row r="48" spans="2:3" ht="20.25" customHeight="1">
      <c r="B48" s="285"/>
      <c r="C48" s="286"/>
    </row>
    <row r="49" spans="2:5" ht="26.25" customHeight="1">
      <c r="B49" s="287"/>
      <c r="C49" s="288"/>
      <c r="E49" s="289"/>
    </row>
    <row r="50" spans="2:5" ht="35.25" customHeight="1">
      <c r="B50" s="184"/>
      <c r="C50" s="184"/>
      <c r="E50" s="247"/>
    </row>
    <row r="51" spans="2:5" ht="24.75" customHeight="1">
      <c r="B51" s="184"/>
      <c r="C51" s="184"/>
      <c r="E51" s="289"/>
    </row>
    <row r="52" spans="2:3" ht="12.75">
      <c r="B52" s="247"/>
      <c r="C52" s="247"/>
    </row>
    <row r="53" ht="12.75">
      <c r="C53" s="290"/>
    </row>
    <row r="54" spans="2:3" ht="12.75">
      <c r="B54" s="247"/>
      <c r="C54" s="290"/>
    </row>
    <row r="55" ht="12.75">
      <c r="C55" s="247"/>
    </row>
  </sheetData>
  <sheetProtection/>
  <mergeCells count="8">
    <mergeCell ref="A1:E1"/>
    <mergeCell ref="A2:E2"/>
    <mergeCell ref="A3:E3"/>
    <mergeCell ref="B5:B7"/>
    <mergeCell ref="A5:A7"/>
    <mergeCell ref="C5:C7"/>
    <mergeCell ref="D5:D7"/>
    <mergeCell ref="E5:E7"/>
  </mergeCells>
  <printOptions horizontalCentered="1"/>
  <pageMargins left="0.4330708661417323" right="0.3937007874015748" top="0.4330708661417323" bottom="0.4724409448818898" header="0.1968503937007874" footer="0.1968503937007874"/>
  <pageSetup horizontalDpi="600" verticalDpi="600" orientation="portrait" paperSize="9" scale="75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showZeros="0" zoomScale="46" zoomScaleNormal="46" zoomScalePageLayoutView="0" workbookViewId="0" topLeftCell="A1">
      <pane ySplit="6" topLeftCell="A92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2.125" style="183" customWidth="1"/>
    <col min="2" max="2" width="30.00390625" style="2" customWidth="1"/>
    <col min="3" max="3" width="33.375" style="2" customWidth="1"/>
    <col min="4" max="4" width="32.75390625" style="2" customWidth="1"/>
    <col min="5" max="5" width="26.625" style="2" customWidth="1"/>
    <col min="6" max="6" width="22.125" style="2" customWidth="1"/>
    <col min="7" max="7" width="30.875" style="2" customWidth="1"/>
    <col min="8" max="8" width="31.625" style="2" customWidth="1"/>
    <col min="9" max="9" width="9.125" style="2" customWidth="1"/>
    <col min="10" max="10" width="19.375" style="2" customWidth="1"/>
    <col min="11" max="16384" width="9.125" style="2" customWidth="1"/>
  </cols>
  <sheetData>
    <row r="1" spans="1:8" ht="31.5" customHeight="1">
      <c r="A1" s="1" t="s">
        <v>34</v>
      </c>
      <c r="B1" s="1"/>
      <c r="C1" s="1"/>
      <c r="D1" s="1"/>
      <c r="E1" s="1"/>
      <c r="F1" s="1"/>
      <c r="G1" s="1"/>
      <c r="H1" s="1"/>
    </row>
    <row r="2" spans="1:8" ht="42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4.25" customHeight="1">
      <c r="A3" s="3" t="s">
        <v>126</v>
      </c>
      <c r="B3" s="3"/>
      <c r="C3" s="3"/>
      <c r="D3" s="3"/>
      <c r="E3" s="3"/>
      <c r="F3" s="3"/>
      <c r="G3" s="3"/>
      <c r="H3" s="3"/>
    </row>
    <row r="4" spans="1:8" ht="32.25" customHeight="1" thickBot="1">
      <c r="A4" s="4" t="s">
        <v>125</v>
      </c>
      <c r="B4" s="4"/>
      <c r="C4" s="5"/>
      <c r="D4" s="6"/>
      <c r="E4" s="6"/>
      <c r="F4" s="6"/>
      <c r="G4" s="7"/>
      <c r="H4" s="8" t="s">
        <v>7</v>
      </c>
    </row>
    <row r="5" spans="1:8" ht="28.5" customHeight="1">
      <c r="A5" s="9" t="s">
        <v>0</v>
      </c>
      <c r="B5" s="10" t="s">
        <v>110</v>
      </c>
      <c r="C5" s="11" t="s">
        <v>131</v>
      </c>
      <c r="D5" s="12" t="s">
        <v>132</v>
      </c>
      <c r="E5" s="13" t="s">
        <v>21</v>
      </c>
      <c r="F5" s="14"/>
      <c r="G5" s="15" t="s">
        <v>22</v>
      </c>
      <c r="H5" s="16"/>
    </row>
    <row r="6" spans="1:8" ht="180.75" customHeight="1" thickBot="1">
      <c r="A6" s="17"/>
      <c r="B6" s="18"/>
      <c r="C6" s="19"/>
      <c r="D6" s="20"/>
      <c r="E6" s="21" t="s">
        <v>133</v>
      </c>
      <c r="F6" s="22" t="s">
        <v>23</v>
      </c>
      <c r="G6" s="23" t="s">
        <v>133</v>
      </c>
      <c r="H6" s="24" t="s">
        <v>23</v>
      </c>
    </row>
    <row r="7" spans="1:8" ht="23.25" customHeight="1" thickBot="1">
      <c r="A7" s="25">
        <v>1</v>
      </c>
      <c r="B7" s="26">
        <v>2</v>
      </c>
      <c r="C7" s="27">
        <v>3</v>
      </c>
      <c r="D7" s="28">
        <v>4</v>
      </c>
      <c r="E7" s="26">
        <v>5</v>
      </c>
      <c r="F7" s="28">
        <v>6</v>
      </c>
      <c r="G7" s="29">
        <v>7</v>
      </c>
      <c r="H7" s="28">
        <v>8</v>
      </c>
    </row>
    <row r="8" spans="1:8" ht="54" customHeight="1">
      <c r="A8" s="30" t="s">
        <v>15</v>
      </c>
      <c r="B8" s="31">
        <v>7376.5</v>
      </c>
      <c r="C8" s="32">
        <v>7376.49957</v>
      </c>
      <c r="D8" s="33">
        <v>7376.49957</v>
      </c>
      <c r="E8" s="34">
        <f>C8/B8*100</f>
        <v>99.99999417067716</v>
      </c>
      <c r="F8" s="33">
        <f aca="true" t="shared" si="0" ref="F8:F39">D8/B8*100</f>
        <v>99.99999417067716</v>
      </c>
      <c r="G8" s="35">
        <f>C8-B8</f>
        <v>-0.00043000000005122274</v>
      </c>
      <c r="H8" s="33">
        <f aca="true" t="shared" si="1" ref="H8:H39">D8-B8</f>
        <v>-0.00043000000005122274</v>
      </c>
    </row>
    <row r="9" spans="1:8" ht="35.25" customHeight="1">
      <c r="A9" s="36" t="s">
        <v>2</v>
      </c>
      <c r="B9" s="31">
        <v>374794.61015</v>
      </c>
      <c r="C9" s="37">
        <v>359068.11064</v>
      </c>
      <c r="D9" s="38">
        <v>359068.11064</v>
      </c>
      <c r="E9" s="31">
        <f aca="true" t="shared" si="2" ref="E9:E72">C9/B9*100</f>
        <v>95.80396860464296</v>
      </c>
      <c r="F9" s="38">
        <f t="shared" si="0"/>
        <v>95.80396860464296</v>
      </c>
      <c r="G9" s="39">
        <f aca="true" t="shared" si="3" ref="G9:G72">C9-B9</f>
        <v>-15726.499509999994</v>
      </c>
      <c r="H9" s="38">
        <f t="shared" si="1"/>
        <v>-15726.499509999994</v>
      </c>
    </row>
    <row r="10" spans="1:8" ht="41.25" customHeight="1">
      <c r="A10" s="36" t="s">
        <v>3</v>
      </c>
      <c r="B10" s="31">
        <v>612101.94231</v>
      </c>
      <c r="C10" s="37">
        <v>606576.03261</v>
      </c>
      <c r="D10" s="38">
        <v>606575.93261</v>
      </c>
      <c r="E10" s="31">
        <f t="shared" si="2"/>
        <v>99.09722395600546</v>
      </c>
      <c r="F10" s="38">
        <f t="shared" si="0"/>
        <v>99.0972076188575</v>
      </c>
      <c r="G10" s="39">
        <f t="shared" si="3"/>
        <v>-5525.90969999996</v>
      </c>
      <c r="H10" s="38">
        <f t="shared" si="1"/>
        <v>-5526.009699999937</v>
      </c>
    </row>
    <row r="11" spans="1:8" ht="81.75" customHeight="1">
      <c r="A11" s="36" t="s">
        <v>24</v>
      </c>
      <c r="B11" s="31">
        <v>84135.76042</v>
      </c>
      <c r="C11" s="37">
        <v>83372.83932</v>
      </c>
      <c r="D11" s="38">
        <v>83372.83932</v>
      </c>
      <c r="E11" s="31">
        <f t="shared" si="2"/>
        <v>99.09322611908236</v>
      </c>
      <c r="F11" s="38">
        <f t="shared" si="0"/>
        <v>99.09322611908236</v>
      </c>
      <c r="G11" s="39">
        <f t="shared" si="3"/>
        <v>-762.9211000000068</v>
      </c>
      <c r="H11" s="38">
        <f t="shared" si="1"/>
        <v>-762.9211000000068</v>
      </c>
    </row>
    <row r="12" spans="1:8" ht="115.5" customHeight="1" hidden="1">
      <c r="A12" s="40" t="s">
        <v>35</v>
      </c>
      <c r="B12" s="41"/>
      <c r="C12" s="42"/>
      <c r="D12" s="43"/>
      <c r="E12" s="41" t="e">
        <f t="shared" si="2"/>
        <v>#DIV/0!</v>
      </c>
      <c r="F12" s="43" t="e">
        <f t="shared" si="0"/>
        <v>#DIV/0!</v>
      </c>
      <c r="G12" s="44">
        <f t="shared" si="3"/>
        <v>0</v>
      </c>
      <c r="H12" s="43">
        <f t="shared" si="1"/>
        <v>0</v>
      </c>
    </row>
    <row r="13" spans="1:8" ht="168" customHeight="1" hidden="1">
      <c r="A13" s="45" t="s">
        <v>43</v>
      </c>
      <c r="B13" s="46"/>
      <c r="C13" s="47"/>
      <c r="D13" s="48"/>
      <c r="E13" s="46" t="e">
        <f t="shared" si="2"/>
        <v>#DIV/0!</v>
      </c>
      <c r="F13" s="48" t="e">
        <f t="shared" si="0"/>
        <v>#DIV/0!</v>
      </c>
      <c r="G13" s="49">
        <f t="shared" si="3"/>
        <v>0</v>
      </c>
      <c r="H13" s="48">
        <f t="shared" si="1"/>
        <v>0</v>
      </c>
    </row>
    <row r="14" spans="1:8" ht="48" customHeight="1">
      <c r="A14" s="36" t="s">
        <v>12</v>
      </c>
      <c r="B14" s="31">
        <v>48356.27</v>
      </c>
      <c r="C14" s="37">
        <v>48052.97615</v>
      </c>
      <c r="D14" s="38">
        <v>48052.97615</v>
      </c>
      <c r="E14" s="31">
        <f t="shared" si="2"/>
        <v>99.37279312486262</v>
      </c>
      <c r="F14" s="38">
        <f t="shared" si="0"/>
        <v>99.37279312486262</v>
      </c>
      <c r="G14" s="39">
        <f t="shared" si="3"/>
        <v>-303.29384999999456</v>
      </c>
      <c r="H14" s="38">
        <f t="shared" si="1"/>
        <v>-303.29384999999456</v>
      </c>
    </row>
    <row r="15" spans="1:8" ht="61.5" customHeight="1">
      <c r="A15" s="36" t="s">
        <v>29</v>
      </c>
      <c r="B15" s="31">
        <f>B18+B16+B17</f>
        <v>699</v>
      </c>
      <c r="C15" s="37">
        <f>C18+C16+C17</f>
        <v>664.02357</v>
      </c>
      <c r="D15" s="38">
        <f>D18+D16+D17</f>
        <v>664.02357</v>
      </c>
      <c r="E15" s="31">
        <f t="shared" si="2"/>
        <v>94.99621888412017</v>
      </c>
      <c r="F15" s="38">
        <f t="shared" si="0"/>
        <v>94.99621888412017</v>
      </c>
      <c r="G15" s="39">
        <f t="shared" si="3"/>
        <v>-34.97643000000005</v>
      </c>
      <c r="H15" s="38">
        <f t="shared" si="1"/>
        <v>-34.97643000000005</v>
      </c>
    </row>
    <row r="16" spans="1:8" ht="213" customHeight="1">
      <c r="A16" s="50" t="s">
        <v>114</v>
      </c>
      <c r="B16" s="51">
        <v>199</v>
      </c>
      <c r="C16" s="52">
        <v>198.71676</v>
      </c>
      <c r="D16" s="53">
        <v>198.71676</v>
      </c>
      <c r="E16" s="51">
        <f t="shared" si="2"/>
        <v>99.85766834170853</v>
      </c>
      <c r="F16" s="53">
        <f t="shared" si="0"/>
        <v>99.85766834170853</v>
      </c>
      <c r="G16" s="54">
        <f t="shared" si="3"/>
        <v>-0.2832400000000064</v>
      </c>
      <c r="H16" s="53">
        <f t="shared" si="1"/>
        <v>-0.2832400000000064</v>
      </c>
    </row>
    <row r="17" spans="1:8" ht="59.25" customHeight="1">
      <c r="A17" s="50" t="s">
        <v>97</v>
      </c>
      <c r="B17" s="51">
        <v>200</v>
      </c>
      <c r="C17" s="52">
        <v>200</v>
      </c>
      <c r="D17" s="53">
        <v>200</v>
      </c>
      <c r="E17" s="51">
        <f t="shared" si="2"/>
        <v>100</v>
      </c>
      <c r="F17" s="53">
        <f t="shared" si="0"/>
        <v>100</v>
      </c>
      <c r="G17" s="54">
        <f t="shared" si="3"/>
        <v>0</v>
      </c>
      <c r="H17" s="53">
        <f t="shared" si="1"/>
        <v>0</v>
      </c>
    </row>
    <row r="18" spans="1:8" ht="55.5" customHeight="1">
      <c r="A18" s="55" t="s">
        <v>76</v>
      </c>
      <c r="B18" s="51">
        <v>300</v>
      </c>
      <c r="C18" s="52">
        <v>265.30681</v>
      </c>
      <c r="D18" s="53">
        <v>265.30681</v>
      </c>
      <c r="E18" s="51">
        <f t="shared" si="2"/>
        <v>88.43560333333332</v>
      </c>
      <c r="F18" s="53">
        <f t="shared" si="0"/>
        <v>88.43560333333332</v>
      </c>
      <c r="G18" s="54">
        <f t="shared" si="3"/>
        <v>-34.693190000000016</v>
      </c>
      <c r="H18" s="53">
        <f t="shared" si="1"/>
        <v>-34.693190000000016</v>
      </c>
    </row>
    <row r="19" spans="1:8" ht="63" customHeight="1">
      <c r="A19" s="36" t="s">
        <v>4</v>
      </c>
      <c r="B19" s="31">
        <v>30198.243</v>
      </c>
      <c r="C19" s="37">
        <v>29889.65874</v>
      </c>
      <c r="D19" s="38">
        <v>29889.56849</v>
      </c>
      <c r="E19" s="31">
        <f t="shared" si="2"/>
        <v>98.97813836387766</v>
      </c>
      <c r="F19" s="38">
        <f t="shared" si="0"/>
        <v>98.97783950543084</v>
      </c>
      <c r="G19" s="39">
        <f t="shared" si="3"/>
        <v>-308.58425999999963</v>
      </c>
      <c r="H19" s="38">
        <f t="shared" si="1"/>
        <v>-308.6745099999971</v>
      </c>
    </row>
    <row r="20" spans="1:8" ht="58.5" customHeight="1" hidden="1">
      <c r="A20" s="40" t="s">
        <v>28</v>
      </c>
      <c r="B20" s="41">
        <f>SUM(B21:B22)</f>
        <v>0</v>
      </c>
      <c r="C20" s="42">
        <f>SUM(C21:C22)</f>
        <v>0</v>
      </c>
      <c r="D20" s="43">
        <f>SUM(D21:D22)</f>
        <v>0</v>
      </c>
      <c r="E20" s="41" t="e">
        <f t="shared" si="2"/>
        <v>#DIV/0!</v>
      </c>
      <c r="F20" s="43" t="e">
        <f t="shared" si="0"/>
        <v>#DIV/0!</v>
      </c>
      <c r="G20" s="44">
        <f t="shared" si="3"/>
        <v>0</v>
      </c>
      <c r="H20" s="43">
        <f t="shared" si="1"/>
        <v>0</v>
      </c>
    </row>
    <row r="21" spans="1:8" ht="52.5" customHeight="1" hidden="1">
      <c r="A21" s="56" t="s">
        <v>26</v>
      </c>
      <c r="B21" s="46"/>
      <c r="C21" s="47">
        <v>0</v>
      </c>
      <c r="D21" s="48">
        <v>0</v>
      </c>
      <c r="E21" s="46" t="e">
        <f t="shared" si="2"/>
        <v>#DIV/0!</v>
      </c>
      <c r="F21" s="48" t="e">
        <f t="shared" si="0"/>
        <v>#DIV/0!</v>
      </c>
      <c r="G21" s="49">
        <f t="shared" si="3"/>
        <v>0</v>
      </c>
      <c r="H21" s="48">
        <f t="shared" si="1"/>
        <v>0</v>
      </c>
    </row>
    <row r="22" spans="1:8" ht="166.5" customHeight="1" hidden="1">
      <c r="A22" s="56" t="s">
        <v>27</v>
      </c>
      <c r="B22" s="46"/>
      <c r="C22" s="47"/>
      <c r="D22" s="48"/>
      <c r="E22" s="46" t="e">
        <f t="shared" si="2"/>
        <v>#DIV/0!</v>
      </c>
      <c r="F22" s="48" t="e">
        <f t="shared" si="0"/>
        <v>#DIV/0!</v>
      </c>
      <c r="G22" s="57">
        <f t="shared" si="3"/>
        <v>0</v>
      </c>
      <c r="H22" s="58">
        <f t="shared" si="1"/>
        <v>0</v>
      </c>
    </row>
    <row r="23" spans="1:8" ht="109.5" customHeight="1">
      <c r="A23" s="59" t="s">
        <v>30</v>
      </c>
      <c r="B23" s="31">
        <f>SUM(B24:B24)</f>
        <v>22441.6</v>
      </c>
      <c r="C23" s="37">
        <f>SUM(C24:C24)</f>
        <v>22403.49438</v>
      </c>
      <c r="D23" s="38">
        <f>SUM(D24:D24)</f>
        <v>22403.49438</v>
      </c>
      <c r="E23" s="31">
        <f t="shared" si="2"/>
        <v>99.83020096606303</v>
      </c>
      <c r="F23" s="38">
        <f t="shared" si="0"/>
        <v>99.83020096606303</v>
      </c>
      <c r="G23" s="39">
        <f t="shared" si="3"/>
        <v>-38.10561999999845</v>
      </c>
      <c r="H23" s="38">
        <f t="shared" si="1"/>
        <v>-38.10561999999845</v>
      </c>
    </row>
    <row r="24" spans="1:8" ht="155.25" customHeight="1">
      <c r="A24" s="55" t="s">
        <v>91</v>
      </c>
      <c r="B24" s="51">
        <v>22441.6</v>
      </c>
      <c r="C24" s="52">
        <v>22403.49438</v>
      </c>
      <c r="D24" s="53">
        <v>22403.49438</v>
      </c>
      <c r="E24" s="51">
        <f t="shared" si="2"/>
        <v>99.83020096606303</v>
      </c>
      <c r="F24" s="53">
        <f t="shared" si="0"/>
        <v>99.83020096606303</v>
      </c>
      <c r="G24" s="54">
        <f t="shared" si="3"/>
        <v>-38.10561999999845</v>
      </c>
      <c r="H24" s="53">
        <f t="shared" si="1"/>
        <v>-38.10561999999845</v>
      </c>
    </row>
    <row r="25" spans="1:10" ht="115.5" customHeight="1">
      <c r="A25" s="36" t="s">
        <v>65</v>
      </c>
      <c r="B25" s="60">
        <f>SUM(B26:B32)</f>
        <v>5292.847</v>
      </c>
      <c r="C25" s="61">
        <f>SUM(C26:C32)</f>
        <v>4911.5962</v>
      </c>
      <c r="D25" s="62">
        <f>SUM(D26:D32)</f>
        <v>4883.423490000001</v>
      </c>
      <c r="E25" s="31">
        <f t="shared" si="2"/>
        <v>92.79686716808554</v>
      </c>
      <c r="F25" s="38">
        <f t="shared" si="0"/>
        <v>92.26458822633644</v>
      </c>
      <c r="G25" s="39">
        <f t="shared" si="3"/>
        <v>-381.2507999999998</v>
      </c>
      <c r="H25" s="38">
        <f t="shared" si="1"/>
        <v>-409.4235099999987</v>
      </c>
      <c r="I25" s="63"/>
      <c r="J25" s="64"/>
    </row>
    <row r="26" spans="1:10" ht="234" customHeight="1">
      <c r="A26" s="55" t="s">
        <v>111</v>
      </c>
      <c r="B26" s="51">
        <f>1500+1500+1000</f>
        <v>4000</v>
      </c>
      <c r="C26" s="52">
        <v>3646.51156</v>
      </c>
      <c r="D26" s="53">
        <v>3618.33885</v>
      </c>
      <c r="E26" s="51">
        <f t="shared" si="2"/>
        <v>91.162789</v>
      </c>
      <c r="F26" s="53">
        <f t="shared" si="0"/>
        <v>90.45847125</v>
      </c>
      <c r="G26" s="54">
        <f t="shared" si="3"/>
        <v>-353.4884400000001</v>
      </c>
      <c r="H26" s="53">
        <f t="shared" si="1"/>
        <v>-381.6611499999999</v>
      </c>
      <c r="J26" s="65"/>
    </row>
    <row r="27" spans="1:8" ht="161.25" customHeight="1">
      <c r="A27" s="55" t="s">
        <v>122</v>
      </c>
      <c r="B27" s="51">
        <f>100+200+200</f>
        <v>500</v>
      </c>
      <c r="C27" s="52">
        <v>473.16264</v>
      </c>
      <c r="D27" s="53">
        <v>473.16264</v>
      </c>
      <c r="E27" s="51">
        <f t="shared" si="2"/>
        <v>94.63252800000001</v>
      </c>
      <c r="F27" s="53">
        <f t="shared" si="0"/>
        <v>94.63252800000001</v>
      </c>
      <c r="G27" s="54">
        <f t="shared" si="3"/>
        <v>-26.83735999999999</v>
      </c>
      <c r="H27" s="53">
        <f t="shared" si="1"/>
        <v>-26.83735999999999</v>
      </c>
    </row>
    <row r="28" spans="1:8" ht="133.5" customHeight="1">
      <c r="A28" s="55" t="s">
        <v>116</v>
      </c>
      <c r="B28" s="51">
        <v>70</v>
      </c>
      <c r="C28" s="52">
        <v>70</v>
      </c>
      <c r="D28" s="53">
        <v>70</v>
      </c>
      <c r="E28" s="51">
        <f t="shared" si="2"/>
        <v>100</v>
      </c>
      <c r="F28" s="53">
        <f t="shared" si="0"/>
        <v>100</v>
      </c>
      <c r="G28" s="54">
        <f t="shared" si="3"/>
        <v>0</v>
      </c>
      <c r="H28" s="53">
        <f t="shared" si="1"/>
        <v>0</v>
      </c>
    </row>
    <row r="29" spans="1:8" ht="138.75" customHeight="1" hidden="1">
      <c r="A29" s="55" t="s">
        <v>77</v>
      </c>
      <c r="B29" s="51"/>
      <c r="C29" s="52"/>
      <c r="D29" s="53"/>
      <c r="E29" s="46" t="e">
        <f t="shared" si="2"/>
        <v>#DIV/0!</v>
      </c>
      <c r="F29" s="48" t="e">
        <f t="shared" si="0"/>
        <v>#DIV/0!</v>
      </c>
      <c r="G29" s="49">
        <f t="shared" si="3"/>
        <v>0</v>
      </c>
      <c r="H29" s="48">
        <f t="shared" si="1"/>
        <v>0</v>
      </c>
    </row>
    <row r="30" spans="1:8" ht="209.25" customHeight="1">
      <c r="A30" s="55" t="s">
        <v>117</v>
      </c>
      <c r="B30" s="51">
        <f>505.1+325.5-292.753</f>
        <v>537.847</v>
      </c>
      <c r="C30" s="52">
        <v>536.922</v>
      </c>
      <c r="D30" s="53">
        <v>536.922</v>
      </c>
      <c r="E30" s="51">
        <f t="shared" si="2"/>
        <v>99.82801800512043</v>
      </c>
      <c r="F30" s="53">
        <f t="shared" si="0"/>
        <v>99.82801800512043</v>
      </c>
      <c r="G30" s="54">
        <f t="shared" si="3"/>
        <v>-0.9249999999999545</v>
      </c>
      <c r="H30" s="53">
        <f t="shared" si="1"/>
        <v>-0.9249999999999545</v>
      </c>
    </row>
    <row r="31" spans="1:8" ht="83.25" customHeight="1" hidden="1">
      <c r="A31" s="55" t="s">
        <v>115</v>
      </c>
      <c r="B31" s="51"/>
      <c r="C31" s="52"/>
      <c r="D31" s="53"/>
      <c r="E31" s="51" t="e">
        <f t="shared" si="2"/>
        <v>#DIV/0!</v>
      </c>
      <c r="F31" s="53" t="e">
        <f t="shared" si="0"/>
        <v>#DIV/0!</v>
      </c>
      <c r="G31" s="54">
        <f t="shared" si="3"/>
        <v>0</v>
      </c>
      <c r="H31" s="53">
        <f t="shared" si="1"/>
        <v>0</v>
      </c>
    </row>
    <row r="32" spans="1:8" ht="136.5" customHeight="1">
      <c r="A32" s="55" t="s">
        <v>118</v>
      </c>
      <c r="B32" s="51">
        <f>200-15</f>
        <v>185</v>
      </c>
      <c r="C32" s="52">
        <v>185</v>
      </c>
      <c r="D32" s="53">
        <v>185</v>
      </c>
      <c r="E32" s="51">
        <f t="shared" si="2"/>
        <v>100</v>
      </c>
      <c r="F32" s="53">
        <f t="shared" si="0"/>
        <v>100</v>
      </c>
      <c r="G32" s="54">
        <f t="shared" si="3"/>
        <v>0</v>
      </c>
      <c r="H32" s="53">
        <f t="shared" si="1"/>
        <v>0</v>
      </c>
    </row>
    <row r="33" spans="1:8" ht="139.5" customHeight="1">
      <c r="A33" s="36" t="s">
        <v>31</v>
      </c>
      <c r="B33" s="31">
        <f>B35+B34</f>
        <v>1928</v>
      </c>
      <c r="C33" s="37">
        <f>C35+C34</f>
        <v>1927.99827</v>
      </c>
      <c r="D33" s="38">
        <f>D35+D34</f>
        <v>1927.99827</v>
      </c>
      <c r="E33" s="31">
        <f t="shared" si="2"/>
        <v>99.99991026970955</v>
      </c>
      <c r="F33" s="38">
        <f t="shared" si="0"/>
        <v>99.99991026970955</v>
      </c>
      <c r="G33" s="39">
        <f t="shared" si="3"/>
        <v>-0.0017299999999522697</v>
      </c>
      <c r="H33" s="38">
        <f t="shared" si="1"/>
        <v>-0.0017299999999522697</v>
      </c>
    </row>
    <row r="34" spans="1:8" ht="137.25" customHeight="1">
      <c r="A34" s="55" t="s">
        <v>101</v>
      </c>
      <c r="B34" s="51">
        <v>301</v>
      </c>
      <c r="C34" s="52">
        <v>300.99827</v>
      </c>
      <c r="D34" s="53">
        <v>300.99827</v>
      </c>
      <c r="E34" s="51">
        <f t="shared" si="2"/>
        <v>99.99942524916943</v>
      </c>
      <c r="F34" s="53">
        <f t="shared" si="0"/>
        <v>99.99942524916943</v>
      </c>
      <c r="G34" s="54">
        <f t="shared" si="3"/>
        <v>-0.0017300000000091131</v>
      </c>
      <c r="H34" s="53">
        <f t="shared" si="1"/>
        <v>-0.0017300000000091131</v>
      </c>
    </row>
    <row r="35" spans="1:8" ht="132.75" customHeight="1">
      <c r="A35" s="55" t="s">
        <v>66</v>
      </c>
      <c r="B35" s="51">
        <f>1510+100+17</f>
        <v>1627</v>
      </c>
      <c r="C35" s="52">
        <v>1627</v>
      </c>
      <c r="D35" s="53">
        <v>1627</v>
      </c>
      <c r="E35" s="51">
        <f t="shared" si="2"/>
        <v>100</v>
      </c>
      <c r="F35" s="53">
        <f t="shared" si="0"/>
        <v>100</v>
      </c>
      <c r="G35" s="54">
        <f t="shared" si="3"/>
        <v>0</v>
      </c>
      <c r="H35" s="53">
        <f t="shared" si="1"/>
        <v>0</v>
      </c>
    </row>
    <row r="36" spans="1:8" ht="54" customHeight="1" hidden="1">
      <c r="A36" s="36" t="s">
        <v>92</v>
      </c>
      <c r="B36" s="41"/>
      <c r="C36" s="42"/>
      <c r="D36" s="43"/>
      <c r="E36" s="41" t="e">
        <f t="shared" si="2"/>
        <v>#DIV/0!</v>
      </c>
      <c r="F36" s="43" t="e">
        <f t="shared" si="0"/>
        <v>#DIV/0!</v>
      </c>
      <c r="G36" s="44">
        <f t="shared" si="3"/>
        <v>0</v>
      </c>
      <c r="H36" s="43">
        <f t="shared" si="1"/>
        <v>0</v>
      </c>
    </row>
    <row r="37" spans="1:8" ht="96.75" customHeight="1">
      <c r="A37" s="66" t="s">
        <v>20</v>
      </c>
      <c r="B37" s="67">
        <f>B38+B39+B40+B41</f>
        <v>3350.7743</v>
      </c>
      <c r="C37" s="68">
        <f>C38+C40+C41+C39</f>
        <v>1054.77</v>
      </c>
      <c r="D37" s="69">
        <f>D38+D40+D41+D39</f>
        <v>1054.77</v>
      </c>
      <c r="E37" s="67">
        <f t="shared" si="2"/>
        <v>31.478395903896</v>
      </c>
      <c r="F37" s="69">
        <f t="shared" si="0"/>
        <v>31.478395903896</v>
      </c>
      <c r="G37" s="35">
        <f t="shared" si="3"/>
        <v>-2296.0043</v>
      </c>
      <c r="H37" s="33">
        <f t="shared" si="1"/>
        <v>-2296.0043</v>
      </c>
    </row>
    <row r="38" spans="1:8" ht="36.75" customHeight="1">
      <c r="A38" s="50" t="s">
        <v>57</v>
      </c>
      <c r="B38" s="51">
        <v>2294.4443</v>
      </c>
      <c r="C38" s="52"/>
      <c r="D38" s="53"/>
      <c r="E38" s="51">
        <f t="shared" si="2"/>
        <v>0</v>
      </c>
      <c r="F38" s="53">
        <f t="shared" si="0"/>
        <v>0</v>
      </c>
      <c r="G38" s="54">
        <f t="shared" si="3"/>
        <v>-2294.4443</v>
      </c>
      <c r="H38" s="53">
        <f t="shared" si="1"/>
        <v>-2294.4443</v>
      </c>
    </row>
    <row r="39" spans="1:8" ht="111" customHeight="1" hidden="1">
      <c r="A39" s="70" t="s">
        <v>106</v>
      </c>
      <c r="B39" s="71"/>
      <c r="C39" s="72"/>
      <c r="D39" s="73"/>
      <c r="E39" s="74" t="e">
        <f t="shared" si="2"/>
        <v>#DIV/0!</v>
      </c>
      <c r="F39" s="75" t="e">
        <f t="shared" si="0"/>
        <v>#DIV/0!</v>
      </c>
      <c r="G39" s="76">
        <f t="shared" si="3"/>
        <v>0</v>
      </c>
      <c r="H39" s="75">
        <f t="shared" si="1"/>
        <v>0</v>
      </c>
    </row>
    <row r="40" spans="1:8" ht="208.5" customHeight="1">
      <c r="A40" s="70" t="s">
        <v>71</v>
      </c>
      <c r="B40" s="71">
        <v>171.2</v>
      </c>
      <c r="C40" s="52">
        <v>171.2</v>
      </c>
      <c r="D40" s="77">
        <v>171.2</v>
      </c>
      <c r="E40" s="71">
        <f t="shared" si="2"/>
        <v>100</v>
      </c>
      <c r="F40" s="73">
        <f aca="true" t="shared" si="4" ref="F40:F71">D40/B40*100</f>
        <v>100</v>
      </c>
      <c r="G40" s="78">
        <f t="shared" si="3"/>
        <v>0</v>
      </c>
      <c r="H40" s="73">
        <f aca="true" t="shared" si="5" ref="H40:H71">D40-B40</f>
        <v>0</v>
      </c>
    </row>
    <row r="41" spans="1:8" ht="38.25" customHeight="1">
      <c r="A41" s="50" t="s">
        <v>67</v>
      </c>
      <c r="B41" s="51">
        <f>SUM(B42:B52)+0.03</f>
        <v>885.13</v>
      </c>
      <c r="C41" s="52">
        <f>SUM(C42:C52)</f>
        <v>883.5699999999999</v>
      </c>
      <c r="D41" s="53">
        <f>D42+D43+D45+D51+D52+D46+D44+D47+D48+D50+D49</f>
        <v>883.5699999999999</v>
      </c>
      <c r="E41" s="51">
        <f t="shared" si="2"/>
        <v>99.82375470269903</v>
      </c>
      <c r="F41" s="53">
        <f t="shared" si="4"/>
        <v>99.82375470269903</v>
      </c>
      <c r="G41" s="54">
        <f t="shared" si="3"/>
        <v>-1.5600000000000591</v>
      </c>
      <c r="H41" s="53">
        <f t="shared" si="5"/>
        <v>-1.5600000000000591</v>
      </c>
    </row>
    <row r="42" spans="1:10" ht="291.75" customHeight="1">
      <c r="A42" s="79" t="s">
        <v>120</v>
      </c>
      <c r="B42" s="51">
        <f>450-411.5</f>
        <v>38.5</v>
      </c>
      <c r="C42" s="52">
        <v>38.5</v>
      </c>
      <c r="D42" s="53">
        <v>38.5</v>
      </c>
      <c r="E42" s="51">
        <f t="shared" si="2"/>
        <v>100</v>
      </c>
      <c r="F42" s="53">
        <f t="shared" si="4"/>
        <v>100</v>
      </c>
      <c r="G42" s="54">
        <f t="shared" si="3"/>
        <v>0</v>
      </c>
      <c r="H42" s="53">
        <f t="shared" si="5"/>
        <v>0</v>
      </c>
      <c r="J42" s="80"/>
    </row>
    <row r="43" spans="1:8" ht="185.25" customHeight="1">
      <c r="A43" s="79" t="s">
        <v>135</v>
      </c>
      <c r="B43" s="51">
        <v>200</v>
      </c>
      <c r="C43" s="52">
        <v>200</v>
      </c>
      <c r="D43" s="53">
        <v>200</v>
      </c>
      <c r="E43" s="51">
        <f t="shared" si="2"/>
        <v>100</v>
      </c>
      <c r="F43" s="53">
        <f t="shared" si="4"/>
        <v>100</v>
      </c>
      <c r="G43" s="54">
        <f t="shared" si="3"/>
        <v>0</v>
      </c>
      <c r="H43" s="53">
        <f t="shared" si="5"/>
        <v>0</v>
      </c>
    </row>
    <row r="44" spans="1:8" ht="115.5" customHeight="1">
      <c r="A44" s="79" t="s">
        <v>119</v>
      </c>
      <c r="B44" s="51">
        <f>150+50</f>
        <v>200</v>
      </c>
      <c r="C44" s="52">
        <v>200</v>
      </c>
      <c r="D44" s="53">
        <v>200</v>
      </c>
      <c r="E44" s="51">
        <f t="shared" si="2"/>
        <v>100</v>
      </c>
      <c r="F44" s="53">
        <f t="shared" si="4"/>
        <v>100</v>
      </c>
      <c r="G44" s="54">
        <f t="shared" si="3"/>
        <v>0</v>
      </c>
      <c r="H44" s="53">
        <f t="shared" si="5"/>
        <v>0</v>
      </c>
    </row>
    <row r="45" spans="1:8" ht="134.25" customHeight="1">
      <c r="A45" s="79" t="s">
        <v>68</v>
      </c>
      <c r="B45" s="51">
        <v>34.6</v>
      </c>
      <c r="C45" s="52">
        <v>34.57</v>
      </c>
      <c r="D45" s="53">
        <v>34.57</v>
      </c>
      <c r="E45" s="51">
        <f t="shared" si="2"/>
        <v>99.91329479768785</v>
      </c>
      <c r="F45" s="53">
        <f t="shared" si="4"/>
        <v>99.91329479768785</v>
      </c>
      <c r="G45" s="54">
        <f t="shared" si="3"/>
        <v>-0.030000000000001137</v>
      </c>
      <c r="H45" s="53">
        <f t="shared" si="5"/>
        <v>-0.030000000000001137</v>
      </c>
    </row>
    <row r="46" spans="1:8" ht="131.25" customHeight="1" hidden="1">
      <c r="A46" s="81" t="s">
        <v>96</v>
      </c>
      <c r="B46" s="46"/>
      <c r="C46" s="47"/>
      <c r="D46" s="48"/>
      <c r="E46" s="46" t="e">
        <f t="shared" si="2"/>
        <v>#DIV/0!</v>
      </c>
      <c r="F46" s="48" t="e">
        <f t="shared" si="4"/>
        <v>#DIV/0!</v>
      </c>
      <c r="G46" s="49">
        <f t="shared" si="3"/>
        <v>0</v>
      </c>
      <c r="H46" s="48">
        <f t="shared" si="5"/>
        <v>0</v>
      </c>
    </row>
    <row r="47" spans="1:8" ht="162" customHeight="1" hidden="1">
      <c r="A47" s="81" t="s">
        <v>95</v>
      </c>
      <c r="B47" s="46"/>
      <c r="C47" s="47"/>
      <c r="D47" s="48"/>
      <c r="E47" s="46" t="e">
        <f t="shared" si="2"/>
        <v>#DIV/0!</v>
      </c>
      <c r="F47" s="48" t="e">
        <f t="shared" si="4"/>
        <v>#DIV/0!</v>
      </c>
      <c r="G47" s="49">
        <f t="shared" si="3"/>
        <v>0</v>
      </c>
      <c r="H47" s="48">
        <f t="shared" si="5"/>
        <v>0</v>
      </c>
    </row>
    <row r="48" spans="1:8" ht="120.75" customHeight="1" hidden="1">
      <c r="A48" s="81" t="s">
        <v>81</v>
      </c>
      <c r="B48" s="46"/>
      <c r="C48" s="47"/>
      <c r="D48" s="48"/>
      <c r="E48" s="46" t="e">
        <f t="shared" si="2"/>
        <v>#DIV/0!</v>
      </c>
      <c r="F48" s="48" t="e">
        <f t="shared" si="4"/>
        <v>#DIV/0!</v>
      </c>
      <c r="G48" s="49">
        <f t="shared" si="3"/>
        <v>0</v>
      </c>
      <c r="H48" s="48">
        <f t="shared" si="5"/>
        <v>0</v>
      </c>
    </row>
    <row r="49" spans="1:10" ht="342" customHeight="1" thickBot="1">
      <c r="A49" s="79" t="s">
        <v>139</v>
      </c>
      <c r="B49" s="51">
        <f>264+148</f>
        <v>412</v>
      </c>
      <c r="C49" s="52">
        <f>264+148-1.5</f>
        <v>410.5</v>
      </c>
      <c r="D49" s="53">
        <f>264+148-1.5</f>
        <v>410.5</v>
      </c>
      <c r="E49" s="51">
        <f t="shared" si="2"/>
        <v>99.63592233009709</v>
      </c>
      <c r="F49" s="53">
        <f t="shared" si="4"/>
        <v>99.63592233009709</v>
      </c>
      <c r="G49" s="54">
        <f t="shared" si="3"/>
        <v>-1.5</v>
      </c>
      <c r="H49" s="53">
        <f t="shared" si="5"/>
        <v>-1.5</v>
      </c>
      <c r="J49" s="82"/>
    </row>
    <row r="50" spans="1:8" ht="298.5" customHeight="1" hidden="1">
      <c r="A50" s="83" t="s">
        <v>94</v>
      </c>
      <c r="B50" s="84"/>
      <c r="C50" s="85"/>
      <c r="D50" s="86"/>
      <c r="E50" s="51" t="e">
        <f t="shared" si="2"/>
        <v>#DIV/0!</v>
      </c>
      <c r="F50" s="53" t="e">
        <f t="shared" si="4"/>
        <v>#DIV/0!</v>
      </c>
      <c r="G50" s="54">
        <f t="shared" si="3"/>
        <v>0</v>
      </c>
      <c r="H50" s="53">
        <f t="shared" si="5"/>
        <v>0</v>
      </c>
    </row>
    <row r="51" spans="1:8" ht="108.75" customHeight="1" hidden="1" thickBot="1">
      <c r="A51" s="87"/>
      <c r="B51" s="88"/>
      <c r="C51" s="89"/>
      <c r="D51" s="90"/>
      <c r="E51" s="91" t="e">
        <f t="shared" si="2"/>
        <v>#DIV/0!</v>
      </c>
      <c r="F51" s="92" t="e">
        <f t="shared" si="4"/>
        <v>#DIV/0!</v>
      </c>
      <c r="G51" s="93">
        <f t="shared" si="3"/>
        <v>0</v>
      </c>
      <c r="H51" s="92">
        <f t="shared" si="5"/>
        <v>0</v>
      </c>
    </row>
    <row r="52" spans="1:8" ht="29.25" customHeight="1" hidden="1" thickBot="1">
      <c r="A52" s="94" t="s">
        <v>53</v>
      </c>
      <c r="B52" s="95"/>
      <c r="C52" s="96"/>
      <c r="D52" s="97"/>
      <c r="E52" s="95" t="e">
        <f t="shared" si="2"/>
        <v>#DIV/0!</v>
      </c>
      <c r="F52" s="97" t="e">
        <f t="shared" si="4"/>
        <v>#DIV/0!</v>
      </c>
      <c r="G52" s="98">
        <f t="shared" si="3"/>
        <v>0</v>
      </c>
      <c r="H52" s="97">
        <f t="shared" si="5"/>
        <v>0</v>
      </c>
    </row>
    <row r="53" spans="1:8" ht="43.5" customHeight="1" thickBot="1">
      <c r="A53" s="99" t="s">
        <v>5</v>
      </c>
      <c r="B53" s="100">
        <f>B8+B9+B10+B11+B14+B15+B19+B20+B23+B25+B33+B37+B12+B36</f>
        <v>1190675.54718</v>
      </c>
      <c r="C53" s="101">
        <f>C8+C9+C10+C11+C14+C15+C19+C20+C23+C25+C33+C37+C12+C36</f>
        <v>1165297.9994500002</v>
      </c>
      <c r="D53" s="102">
        <f>D8+D9+D10+D11+D14+D15+D19+D20+D23+D25+D33+D37+D12+D36</f>
        <v>1165269.6364900002</v>
      </c>
      <c r="E53" s="100">
        <f t="shared" si="2"/>
        <v>97.86864290695277</v>
      </c>
      <c r="F53" s="102">
        <f t="shared" si="4"/>
        <v>97.86626081721664</v>
      </c>
      <c r="G53" s="103">
        <f t="shared" si="3"/>
        <v>-25377.54772999976</v>
      </c>
      <c r="H53" s="102">
        <f t="shared" si="5"/>
        <v>-25405.910689999815</v>
      </c>
    </row>
    <row r="54" spans="1:8" ht="54.75" customHeight="1">
      <c r="A54" s="104" t="s">
        <v>102</v>
      </c>
      <c r="B54" s="105">
        <v>51762.7</v>
      </c>
      <c r="C54" s="106">
        <v>51762.7</v>
      </c>
      <c r="D54" s="107">
        <v>51762.7</v>
      </c>
      <c r="E54" s="105">
        <f t="shared" si="2"/>
        <v>100</v>
      </c>
      <c r="F54" s="107">
        <f t="shared" si="4"/>
        <v>100</v>
      </c>
      <c r="G54" s="108">
        <f t="shared" si="3"/>
        <v>0</v>
      </c>
      <c r="H54" s="107">
        <f t="shared" si="5"/>
        <v>0</v>
      </c>
    </row>
    <row r="55" spans="1:8" ht="186.75" customHeight="1" thickBot="1">
      <c r="A55" s="109" t="s">
        <v>38</v>
      </c>
      <c r="B55" s="110">
        <v>1841</v>
      </c>
      <c r="C55" s="111">
        <v>1817.86548</v>
      </c>
      <c r="D55" s="112">
        <v>1817.86548</v>
      </c>
      <c r="E55" s="113">
        <f t="shared" si="2"/>
        <v>98.74337208039108</v>
      </c>
      <c r="F55" s="112">
        <f t="shared" si="4"/>
        <v>98.74337208039108</v>
      </c>
      <c r="G55" s="114">
        <f t="shared" si="3"/>
        <v>-23.134520000000066</v>
      </c>
      <c r="H55" s="112">
        <f t="shared" si="5"/>
        <v>-23.134520000000066</v>
      </c>
    </row>
    <row r="56" spans="1:8" ht="56.25" customHeight="1" thickBot="1">
      <c r="A56" s="115" t="s">
        <v>39</v>
      </c>
      <c r="B56" s="116">
        <f>B55+B53+B54</f>
        <v>1244279.24718</v>
      </c>
      <c r="C56" s="117">
        <f>C55+C53+C54</f>
        <v>1218878.56493</v>
      </c>
      <c r="D56" s="118">
        <f>D55+D53+D54</f>
        <v>1218850.20197</v>
      </c>
      <c r="E56" s="116">
        <f t="shared" si="2"/>
        <v>97.95860275677126</v>
      </c>
      <c r="F56" s="118">
        <f t="shared" si="4"/>
        <v>97.95632328774818</v>
      </c>
      <c r="G56" s="119">
        <f t="shared" si="3"/>
        <v>-25400.682249999838</v>
      </c>
      <c r="H56" s="118">
        <f t="shared" si="5"/>
        <v>-25429.045209999895</v>
      </c>
    </row>
    <row r="57" spans="1:8" ht="87.75" customHeight="1" hidden="1">
      <c r="A57" s="120" t="s">
        <v>79</v>
      </c>
      <c r="B57" s="121"/>
      <c r="C57" s="122"/>
      <c r="D57" s="123"/>
      <c r="E57" s="121" t="e">
        <f t="shared" si="2"/>
        <v>#DIV/0!</v>
      </c>
      <c r="F57" s="124" t="e">
        <f t="shared" si="4"/>
        <v>#DIV/0!</v>
      </c>
      <c r="G57" s="125">
        <f t="shared" si="3"/>
        <v>0</v>
      </c>
      <c r="H57" s="124">
        <f t="shared" si="5"/>
        <v>0</v>
      </c>
    </row>
    <row r="58" spans="1:8" ht="80.25" customHeight="1" hidden="1">
      <c r="A58" s="126" t="s">
        <v>51</v>
      </c>
      <c r="B58" s="127"/>
      <c r="C58" s="128"/>
      <c r="D58" s="129"/>
      <c r="E58" s="127" t="e">
        <f t="shared" si="2"/>
        <v>#DIV/0!</v>
      </c>
      <c r="F58" s="129" t="e">
        <f t="shared" si="4"/>
        <v>#DIV/0!</v>
      </c>
      <c r="G58" s="130">
        <f t="shared" si="3"/>
        <v>0</v>
      </c>
      <c r="H58" s="129">
        <f t="shared" si="5"/>
        <v>0</v>
      </c>
    </row>
    <row r="59" spans="1:8" ht="92.25" customHeight="1" hidden="1">
      <c r="A59" s="131" t="s">
        <v>52</v>
      </c>
      <c r="B59" s="127"/>
      <c r="C59" s="128"/>
      <c r="D59" s="129"/>
      <c r="E59" s="127" t="e">
        <f t="shared" si="2"/>
        <v>#DIV/0!</v>
      </c>
      <c r="F59" s="129" t="e">
        <f t="shared" si="4"/>
        <v>#DIV/0!</v>
      </c>
      <c r="G59" s="130">
        <f t="shared" si="3"/>
        <v>0</v>
      </c>
      <c r="H59" s="129">
        <f t="shared" si="5"/>
        <v>0</v>
      </c>
    </row>
    <row r="60" spans="1:8" ht="68.25" customHeight="1" hidden="1">
      <c r="A60" s="132" t="s">
        <v>63</v>
      </c>
      <c r="B60" s="46"/>
      <c r="C60" s="47"/>
      <c r="D60" s="48"/>
      <c r="E60" s="46" t="e">
        <f t="shared" si="2"/>
        <v>#DIV/0!</v>
      </c>
      <c r="F60" s="48" t="e">
        <f t="shared" si="4"/>
        <v>#DIV/0!</v>
      </c>
      <c r="G60" s="49">
        <f t="shared" si="3"/>
        <v>0</v>
      </c>
      <c r="H60" s="48">
        <f t="shared" si="5"/>
        <v>0</v>
      </c>
    </row>
    <row r="61" spans="1:8" ht="73.5" customHeight="1" hidden="1">
      <c r="A61" s="50" t="s">
        <v>85</v>
      </c>
      <c r="B61" s="46"/>
      <c r="C61" s="47"/>
      <c r="D61" s="48"/>
      <c r="E61" s="46" t="e">
        <f t="shared" si="2"/>
        <v>#DIV/0!</v>
      </c>
      <c r="F61" s="48" t="e">
        <f t="shared" si="4"/>
        <v>#DIV/0!</v>
      </c>
      <c r="G61" s="49">
        <f t="shared" si="3"/>
        <v>0</v>
      </c>
      <c r="H61" s="48">
        <f t="shared" si="5"/>
        <v>0</v>
      </c>
    </row>
    <row r="62" spans="1:8" ht="123" customHeight="1">
      <c r="A62" s="133" t="s">
        <v>16</v>
      </c>
      <c r="B62" s="31">
        <f>B63+B65+B66+B67+B70+B71+B72+B73+B74+B75</f>
        <v>3777677.6999999993</v>
      </c>
      <c r="C62" s="37">
        <f>C63+C65+C66+C67+C70+C71+C72+C73+C74+C75</f>
        <v>3740033.2745100004</v>
      </c>
      <c r="D62" s="38">
        <f>D63+D65+D66+D67+D70+D71+D72+D73+D74+D75</f>
        <v>3740018.4607200003</v>
      </c>
      <c r="E62" s="31">
        <f t="shared" si="2"/>
        <v>99.00350351513579</v>
      </c>
      <c r="F62" s="38">
        <f t="shared" si="4"/>
        <v>99.00311137501224</v>
      </c>
      <c r="G62" s="39">
        <f t="shared" si="3"/>
        <v>-37644.42548999889</v>
      </c>
      <c r="H62" s="38">
        <f t="shared" si="5"/>
        <v>-37659.23927999893</v>
      </c>
    </row>
    <row r="63" spans="1:8" ht="313.5" customHeight="1">
      <c r="A63" s="134" t="s">
        <v>87</v>
      </c>
      <c r="B63" s="135">
        <v>2145224.8</v>
      </c>
      <c r="C63" s="52">
        <v>2143997.22947</v>
      </c>
      <c r="D63" s="52">
        <v>2143997.22947</v>
      </c>
      <c r="E63" s="51">
        <f t="shared" si="2"/>
        <v>99.94277660178086</v>
      </c>
      <c r="F63" s="53">
        <f t="shared" si="4"/>
        <v>99.94277660178086</v>
      </c>
      <c r="G63" s="54">
        <f t="shared" si="3"/>
        <v>-1227.570529999677</v>
      </c>
      <c r="H63" s="53">
        <f t="shared" si="5"/>
        <v>-1227.570529999677</v>
      </c>
    </row>
    <row r="64" spans="1:8" ht="25.5" customHeight="1" hidden="1">
      <c r="A64" s="134" t="s">
        <v>32</v>
      </c>
      <c r="B64" s="136"/>
      <c r="C64" s="47"/>
      <c r="D64" s="48"/>
      <c r="E64" s="46" t="e">
        <f t="shared" si="2"/>
        <v>#DIV/0!</v>
      </c>
      <c r="F64" s="48" t="e">
        <f t="shared" si="4"/>
        <v>#DIV/0!</v>
      </c>
      <c r="G64" s="49">
        <f t="shared" si="3"/>
        <v>0</v>
      </c>
      <c r="H64" s="48">
        <f t="shared" si="5"/>
        <v>0</v>
      </c>
    </row>
    <row r="65" spans="1:8" ht="393" customHeight="1">
      <c r="A65" s="134" t="s">
        <v>46</v>
      </c>
      <c r="B65" s="135">
        <v>1423124.3</v>
      </c>
      <c r="C65" s="52">
        <v>1414195.19196</v>
      </c>
      <c r="D65" s="52">
        <v>1414195.19196</v>
      </c>
      <c r="E65" s="51">
        <f t="shared" si="2"/>
        <v>99.37257005308672</v>
      </c>
      <c r="F65" s="53">
        <f t="shared" si="4"/>
        <v>99.37257005308672</v>
      </c>
      <c r="G65" s="54">
        <f t="shared" si="3"/>
        <v>-8929.10804000008</v>
      </c>
      <c r="H65" s="53">
        <f t="shared" si="5"/>
        <v>-8929.10804000008</v>
      </c>
    </row>
    <row r="66" spans="1:8" ht="190.5" customHeight="1">
      <c r="A66" s="134" t="s">
        <v>58</v>
      </c>
      <c r="B66" s="135">
        <v>122452.4</v>
      </c>
      <c r="C66" s="52">
        <v>122447.63761</v>
      </c>
      <c r="D66" s="52">
        <v>122447.63761</v>
      </c>
      <c r="E66" s="51">
        <f t="shared" si="2"/>
        <v>99.99611082347101</v>
      </c>
      <c r="F66" s="53">
        <f t="shared" si="4"/>
        <v>99.99611082347101</v>
      </c>
      <c r="G66" s="54">
        <f t="shared" si="3"/>
        <v>-4.7623899999889545</v>
      </c>
      <c r="H66" s="53">
        <f t="shared" si="5"/>
        <v>-4.7623899999889545</v>
      </c>
    </row>
    <row r="67" spans="1:8" ht="42.75" customHeight="1">
      <c r="A67" s="132" t="s">
        <v>134</v>
      </c>
      <c r="B67" s="135">
        <v>44846.8</v>
      </c>
      <c r="C67" s="52">
        <v>18833.772</v>
      </c>
      <c r="D67" s="53">
        <v>18818.95821</v>
      </c>
      <c r="E67" s="51">
        <f t="shared" si="2"/>
        <v>41.99579903136901</v>
      </c>
      <c r="F67" s="53">
        <f t="shared" si="4"/>
        <v>41.96276704246456</v>
      </c>
      <c r="G67" s="54">
        <f t="shared" si="3"/>
        <v>-26013.028000000002</v>
      </c>
      <c r="H67" s="53">
        <f t="shared" si="5"/>
        <v>-26027.841790000002</v>
      </c>
    </row>
    <row r="68" spans="1:8" ht="192.75" customHeight="1" hidden="1">
      <c r="A68" s="134" t="s">
        <v>64</v>
      </c>
      <c r="B68" s="136"/>
      <c r="C68" s="47"/>
      <c r="D68" s="48"/>
      <c r="E68" s="46" t="e">
        <f t="shared" si="2"/>
        <v>#DIV/0!</v>
      </c>
      <c r="F68" s="48" t="e">
        <f t="shared" si="4"/>
        <v>#DIV/0!</v>
      </c>
      <c r="G68" s="49">
        <f t="shared" si="3"/>
        <v>0</v>
      </c>
      <c r="H68" s="48">
        <f t="shared" si="5"/>
        <v>0</v>
      </c>
    </row>
    <row r="69" spans="1:8" ht="10.5" customHeight="1" hidden="1">
      <c r="A69" s="137" t="s">
        <v>37</v>
      </c>
      <c r="B69" s="136"/>
      <c r="C69" s="47"/>
      <c r="D69" s="48"/>
      <c r="E69" s="46" t="e">
        <f t="shared" si="2"/>
        <v>#DIV/0!</v>
      </c>
      <c r="F69" s="48" t="e">
        <f t="shared" si="4"/>
        <v>#DIV/0!</v>
      </c>
      <c r="G69" s="49">
        <f t="shared" si="3"/>
        <v>0</v>
      </c>
      <c r="H69" s="48">
        <f t="shared" si="5"/>
        <v>0</v>
      </c>
    </row>
    <row r="70" spans="1:8" ht="39" customHeight="1" hidden="1">
      <c r="A70" s="137" t="s">
        <v>107</v>
      </c>
      <c r="B70" s="136"/>
      <c r="C70" s="47"/>
      <c r="D70" s="48"/>
      <c r="E70" s="46" t="e">
        <f t="shared" si="2"/>
        <v>#DIV/0!</v>
      </c>
      <c r="F70" s="48" t="e">
        <f t="shared" si="4"/>
        <v>#DIV/0!</v>
      </c>
      <c r="G70" s="49">
        <f t="shared" si="3"/>
        <v>0</v>
      </c>
      <c r="H70" s="48">
        <f t="shared" si="5"/>
        <v>0</v>
      </c>
    </row>
    <row r="71" spans="1:8" ht="45.75" customHeight="1">
      <c r="A71" s="132" t="s">
        <v>107</v>
      </c>
      <c r="B71" s="135">
        <v>7590</v>
      </c>
      <c r="C71" s="52">
        <v>7392</v>
      </c>
      <c r="D71" s="53">
        <v>7392</v>
      </c>
      <c r="E71" s="51">
        <f t="shared" si="2"/>
        <v>97.3913043478261</v>
      </c>
      <c r="F71" s="53">
        <f t="shared" si="4"/>
        <v>97.3913043478261</v>
      </c>
      <c r="G71" s="54">
        <f t="shared" si="3"/>
        <v>-198</v>
      </c>
      <c r="H71" s="53">
        <f t="shared" si="5"/>
        <v>-198</v>
      </c>
    </row>
    <row r="72" spans="1:8" ht="409.5" customHeight="1">
      <c r="A72" s="134" t="s">
        <v>137</v>
      </c>
      <c r="B72" s="51">
        <v>15791.9</v>
      </c>
      <c r="C72" s="52">
        <v>14596.23997</v>
      </c>
      <c r="D72" s="52">
        <v>14596.23997</v>
      </c>
      <c r="E72" s="51">
        <f t="shared" si="2"/>
        <v>92.42864994079244</v>
      </c>
      <c r="F72" s="53">
        <f aca="true" t="shared" si="6" ref="F72:F99">D72/B72*100</f>
        <v>92.42864994079244</v>
      </c>
      <c r="G72" s="54">
        <f t="shared" si="3"/>
        <v>-1195.660029999999</v>
      </c>
      <c r="H72" s="53">
        <f aca="true" t="shared" si="7" ref="H72:H99">D72-B72</f>
        <v>-1195.660029999999</v>
      </c>
    </row>
    <row r="73" spans="1:8" ht="409.5" customHeight="1">
      <c r="A73" s="134" t="s">
        <v>138</v>
      </c>
      <c r="B73" s="135">
        <v>15404</v>
      </c>
      <c r="C73" s="52">
        <v>15403.99895</v>
      </c>
      <c r="D73" s="53">
        <v>15403.99895</v>
      </c>
      <c r="E73" s="51">
        <f aca="true" t="shared" si="8" ref="E73:E99">C73/B73*100</f>
        <v>99.99999318358867</v>
      </c>
      <c r="F73" s="53">
        <f t="shared" si="6"/>
        <v>99.99999318358867</v>
      </c>
      <c r="G73" s="54">
        <f aca="true" t="shared" si="9" ref="G73:G99">C73-B73</f>
        <v>-0.00105000000075961</v>
      </c>
      <c r="H73" s="53">
        <f t="shared" si="7"/>
        <v>-0.00105000000075961</v>
      </c>
    </row>
    <row r="74" spans="1:8" ht="195" customHeight="1">
      <c r="A74" s="134" t="s">
        <v>108</v>
      </c>
      <c r="B74" s="135">
        <v>660.7</v>
      </c>
      <c r="C74" s="52">
        <v>660.5816</v>
      </c>
      <c r="D74" s="53">
        <v>660.5816</v>
      </c>
      <c r="E74" s="51">
        <f t="shared" si="8"/>
        <v>99.98207961253215</v>
      </c>
      <c r="F74" s="53">
        <f t="shared" si="6"/>
        <v>99.98207961253215</v>
      </c>
      <c r="G74" s="54">
        <f t="shared" si="9"/>
        <v>-0.11840000000006512</v>
      </c>
      <c r="H74" s="53">
        <f t="shared" si="7"/>
        <v>-0.11840000000006512</v>
      </c>
    </row>
    <row r="75" spans="1:10" ht="157.5" customHeight="1">
      <c r="A75" s="134" t="s">
        <v>104</v>
      </c>
      <c r="B75" s="135">
        <v>2582.8</v>
      </c>
      <c r="C75" s="52">
        <v>2506.62295</v>
      </c>
      <c r="D75" s="53">
        <v>2506.62295</v>
      </c>
      <c r="E75" s="51">
        <f t="shared" si="8"/>
        <v>97.05060205978008</v>
      </c>
      <c r="F75" s="53">
        <f t="shared" si="6"/>
        <v>97.05060205978008</v>
      </c>
      <c r="G75" s="54">
        <f t="shared" si="9"/>
        <v>-76.17705000000024</v>
      </c>
      <c r="H75" s="53">
        <f t="shared" si="7"/>
        <v>-76.17705000000024</v>
      </c>
      <c r="J75" s="138"/>
    </row>
    <row r="76" spans="1:10" ht="212.25" customHeight="1">
      <c r="A76" s="134" t="s">
        <v>123</v>
      </c>
      <c r="B76" s="135">
        <v>18612.43983</v>
      </c>
      <c r="C76" s="52">
        <v>18606.25262</v>
      </c>
      <c r="D76" s="52">
        <v>15727.92912</v>
      </c>
      <c r="E76" s="51">
        <f>C76/B76*100</f>
        <v>99.9667576628507</v>
      </c>
      <c r="F76" s="53">
        <f>D76/B76*100</f>
        <v>84.50224292813738</v>
      </c>
      <c r="G76" s="54">
        <f>C76-B76</f>
        <v>-6.18721000000005</v>
      </c>
      <c r="H76" s="53">
        <f>D76-B76</f>
        <v>-2884.5107099999987</v>
      </c>
      <c r="J76" s="138"/>
    </row>
    <row r="77" spans="1:10" ht="87.75" customHeight="1" hidden="1">
      <c r="A77" s="134"/>
      <c r="B77" s="135"/>
      <c r="C77" s="52"/>
      <c r="D77" s="53"/>
      <c r="E77" s="51" t="e">
        <f t="shared" si="8"/>
        <v>#DIV/0!</v>
      </c>
      <c r="F77" s="53" t="e">
        <f t="shared" si="6"/>
        <v>#DIV/0!</v>
      </c>
      <c r="G77" s="54">
        <f t="shared" si="9"/>
        <v>0</v>
      </c>
      <c r="H77" s="53">
        <f t="shared" si="7"/>
        <v>0</v>
      </c>
      <c r="J77" s="138"/>
    </row>
    <row r="78" spans="1:10" ht="39" customHeight="1">
      <c r="A78" s="36" t="s">
        <v>33</v>
      </c>
      <c r="B78" s="31">
        <f>SUM(B79:B94)</f>
        <v>14655.49</v>
      </c>
      <c r="C78" s="37">
        <f>SUM(C79:C94)</f>
        <v>14631.55096</v>
      </c>
      <c r="D78" s="38">
        <f>SUM(D79:D94)</f>
        <v>14631.55096</v>
      </c>
      <c r="E78" s="31">
        <f t="shared" si="8"/>
        <v>99.83665479625724</v>
      </c>
      <c r="F78" s="38">
        <f t="shared" si="6"/>
        <v>99.83665479625724</v>
      </c>
      <c r="G78" s="39">
        <f t="shared" si="9"/>
        <v>-23.939039999999295</v>
      </c>
      <c r="H78" s="38">
        <f t="shared" si="7"/>
        <v>-23.939039999999295</v>
      </c>
      <c r="J78" s="139"/>
    </row>
    <row r="79" spans="1:8" ht="160.5" customHeight="1" hidden="1">
      <c r="A79" s="56" t="s">
        <v>69</v>
      </c>
      <c r="B79" s="46"/>
      <c r="C79" s="140"/>
      <c r="D79" s="48"/>
      <c r="E79" s="46" t="e">
        <f t="shared" si="8"/>
        <v>#DIV/0!</v>
      </c>
      <c r="F79" s="48" t="e">
        <f t="shared" si="6"/>
        <v>#DIV/0!</v>
      </c>
      <c r="G79" s="49">
        <f t="shared" si="9"/>
        <v>0</v>
      </c>
      <c r="H79" s="48">
        <f t="shared" si="7"/>
        <v>0</v>
      </c>
    </row>
    <row r="80" spans="1:8" ht="195" customHeight="1" hidden="1">
      <c r="A80" s="56" t="s">
        <v>72</v>
      </c>
      <c r="B80" s="46"/>
      <c r="C80" s="140"/>
      <c r="D80" s="48"/>
      <c r="E80" s="46" t="e">
        <f t="shared" si="8"/>
        <v>#DIV/0!</v>
      </c>
      <c r="F80" s="48" t="e">
        <f t="shared" si="6"/>
        <v>#DIV/0!</v>
      </c>
      <c r="G80" s="49">
        <f t="shared" si="9"/>
        <v>0</v>
      </c>
      <c r="H80" s="48">
        <f t="shared" si="7"/>
        <v>0</v>
      </c>
    </row>
    <row r="81" spans="1:8" ht="88.5" customHeight="1" hidden="1">
      <c r="A81" s="56" t="s">
        <v>73</v>
      </c>
      <c r="B81" s="46"/>
      <c r="C81" s="140"/>
      <c r="D81" s="141"/>
      <c r="E81" s="46" t="e">
        <f t="shared" si="8"/>
        <v>#DIV/0!</v>
      </c>
      <c r="F81" s="48" t="e">
        <f t="shared" si="6"/>
        <v>#DIV/0!</v>
      </c>
      <c r="G81" s="49">
        <f t="shared" si="9"/>
        <v>0</v>
      </c>
      <c r="H81" s="48">
        <f t="shared" si="7"/>
        <v>0</v>
      </c>
    </row>
    <row r="82" spans="1:8" ht="108" customHeight="1" hidden="1">
      <c r="A82" s="56" t="s">
        <v>74</v>
      </c>
      <c r="B82" s="46"/>
      <c r="C82" s="140"/>
      <c r="D82" s="48"/>
      <c r="E82" s="46" t="e">
        <f t="shared" si="8"/>
        <v>#DIV/0!</v>
      </c>
      <c r="F82" s="48" t="e">
        <f t="shared" si="6"/>
        <v>#DIV/0!</v>
      </c>
      <c r="G82" s="49">
        <f t="shared" si="9"/>
        <v>0</v>
      </c>
      <c r="H82" s="48">
        <f t="shared" si="7"/>
        <v>0</v>
      </c>
    </row>
    <row r="83" spans="1:8" ht="58.5" customHeight="1" hidden="1">
      <c r="A83" s="56" t="s">
        <v>75</v>
      </c>
      <c r="B83" s="46"/>
      <c r="C83" s="140"/>
      <c r="D83" s="48"/>
      <c r="E83" s="46" t="e">
        <f t="shared" si="8"/>
        <v>#DIV/0!</v>
      </c>
      <c r="F83" s="48" t="e">
        <f t="shared" si="6"/>
        <v>#DIV/0!</v>
      </c>
      <c r="G83" s="49">
        <f t="shared" si="9"/>
        <v>0</v>
      </c>
      <c r="H83" s="48">
        <f t="shared" si="7"/>
        <v>0</v>
      </c>
    </row>
    <row r="84" spans="1:8" ht="145.5" customHeight="1" hidden="1">
      <c r="A84" s="56" t="s">
        <v>41</v>
      </c>
      <c r="B84" s="46"/>
      <c r="C84" s="140"/>
      <c r="D84" s="48"/>
      <c r="E84" s="46" t="e">
        <f t="shared" si="8"/>
        <v>#DIV/0!</v>
      </c>
      <c r="F84" s="48" t="e">
        <f t="shared" si="6"/>
        <v>#DIV/0!</v>
      </c>
      <c r="G84" s="49">
        <f t="shared" si="9"/>
        <v>0</v>
      </c>
      <c r="H84" s="48">
        <f t="shared" si="7"/>
        <v>0</v>
      </c>
    </row>
    <row r="85" spans="1:8" ht="1.5" customHeight="1" hidden="1">
      <c r="A85" s="56" t="s">
        <v>42</v>
      </c>
      <c r="B85" s="46"/>
      <c r="C85" s="140"/>
      <c r="D85" s="48"/>
      <c r="E85" s="46" t="e">
        <f t="shared" si="8"/>
        <v>#DIV/0!</v>
      </c>
      <c r="F85" s="48" t="e">
        <f t="shared" si="6"/>
        <v>#DIV/0!</v>
      </c>
      <c r="G85" s="49">
        <f t="shared" si="9"/>
        <v>0</v>
      </c>
      <c r="H85" s="48">
        <f t="shared" si="7"/>
        <v>0</v>
      </c>
    </row>
    <row r="86" spans="1:8" ht="1.5" customHeight="1" hidden="1">
      <c r="A86" s="56" t="s">
        <v>45</v>
      </c>
      <c r="B86" s="46"/>
      <c r="C86" s="140"/>
      <c r="D86" s="48"/>
      <c r="E86" s="46" t="e">
        <f t="shared" si="8"/>
        <v>#DIV/0!</v>
      </c>
      <c r="F86" s="48" t="e">
        <f t="shared" si="6"/>
        <v>#DIV/0!</v>
      </c>
      <c r="G86" s="49">
        <f t="shared" si="9"/>
        <v>0</v>
      </c>
      <c r="H86" s="48">
        <f t="shared" si="7"/>
        <v>0</v>
      </c>
    </row>
    <row r="87" spans="1:8" ht="117" customHeight="1" hidden="1">
      <c r="A87" s="56" t="s">
        <v>44</v>
      </c>
      <c r="B87" s="46"/>
      <c r="C87" s="140"/>
      <c r="D87" s="48"/>
      <c r="E87" s="46" t="e">
        <f t="shared" si="8"/>
        <v>#DIV/0!</v>
      </c>
      <c r="F87" s="48" t="e">
        <f t="shared" si="6"/>
        <v>#DIV/0!</v>
      </c>
      <c r="G87" s="49">
        <f t="shared" si="9"/>
        <v>0</v>
      </c>
      <c r="H87" s="48">
        <f t="shared" si="7"/>
        <v>0</v>
      </c>
    </row>
    <row r="88" spans="1:8" ht="297.75" customHeight="1" hidden="1">
      <c r="A88" s="56" t="s">
        <v>82</v>
      </c>
      <c r="B88" s="46"/>
      <c r="C88" s="140"/>
      <c r="D88" s="48"/>
      <c r="E88" s="46" t="e">
        <f t="shared" si="8"/>
        <v>#DIV/0!</v>
      </c>
      <c r="F88" s="48" t="e">
        <f t="shared" si="6"/>
        <v>#DIV/0!</v>
      </c>
      <c r="G88" s="49">
        <f t="shared" si="9"/>
        <v>0</v>
      </c>
      <c r="H88" s="48">
        <f t="shared" si="7"/>
        <v>0</v>
      </c>
    </row>
    <row r="89" spans="1:8" ht="168" customHeight="1" hidden="1">
      <c r="A89" s="56" t="s">
        <v>83</v>
      </c>
      <c r="B89" s="46"/>
      <c r="C89" s="140"/>
      <c r="D89" s="48"/>
      <c r="E89" s="46" t="e">
        <f t="shared" si="8"/>
        <v>#DIV/0!</v>
      </c>
      <c r="F89" s="48" t="e">
        <f t="shared" si="6"/>
        <v>#DIV/0!</v>
      </c>
      <c r="G89" s="49">
        <f t="shared" si="9"/>
        <v>0</v>
      </c>
      <c r="H89" s="48">
        <f t="shared" si="7"/>
        <v>0</v>
      </c>
    </row>
    <row r="90" spans="1:8" ht="294.75" customHeight="1" hidden="1">
      <c r="A90" s="56" t="s">
        <v>84</v>
      </c>
      <c r="B90" s="46"/>
      <c r="C90" s="140"/>
      <c r="D90" s="48"/>
      <c r="E90" s="46" t="e">
        <f t="shared" si="8"/>
        <v>#DIV/0!</v>
      </c>
      <c r="F90" s="48" t="e">
        <f t="shared" si="6"/>
        <v>#DIV/0!</v>
      </c>
      <c r="G90" s="49">
        <f t="shared" si="9"/>
        <v>0</v>
      </c>
      <c r="H90" s="48">
        <f t="shared" si="7"/>
        <v>0</v>
      </c>
    </row>
    <row r="91" spans="1:8" ht="308.25" customHeight="1" hidden="1">
      <c r="A91" s="56" t="s">
        <v>100</v>
      </c>
      <c r="B91" s="46"/>
      <c r="C91" s="140"/>
      <c r="D91" s="48"/>
      <c r="E91" s="46" t="e">
        <f t="shared" si="8"/>
        <v>#DIV/0!</v>
      </c>
      <c r="F91" s="48" t="e">
        <f t="shared" si="6"/>
        <v>#DIV/0!</v>
      </c>
      <c r="G91" s="49">
        <f t="shared" si="9"/>
        <v>0</v>
      </c>
      <c r="H91" s="48">
        <f t="shared" si="7"/>
        <v>0</v>
      </c>
    </row>
    <row r="92" spans="1:8" ht="207.75" customHeight="1">
      <c r="A92" s="55" t="s">
        <v>124</v>
      </c>
      <c r="B92" s="51">
        <v>246.36</v>
      </c>
      <c r="C92" s="142">
        <f>246.36-0.18</f>
        <v>246.18</v>
      </c>
      <c r="D92" s="53">
        <f>246.36-0.18</f>
        <v>246.18</v>
      </c>
      <c r="E92" s="51">
        <f t="shared" si="8"/>
        <v>99.92693619094008</v>
      </c>
      <c r="F92" s="53">
        <f t="shared" si="6"/>
        <v>99.92693619094008</v>
      </c>
      <c r="G92" s="54">
        <f t="shared" si="9"/>
        <v>-0.18000000000000682</v>
      </c>
      <c r="H92" s="53">
        <f t="shared" si="7"/>
        <v>-0.18000000000000682</v>
      </c>
    </row>
    <row r="93" spans="1:8" ht="159.75" customHeight="1">
      <c r="A93" s="55" t="s">
        <v>93</v>
      </c>
      <c r="B93" s="51">
        <v>14000</v>
      </c>
      <c r="C93" s="142">
        <v>14000</v>
      </c>
      <c r="D93" s="143">
        <v>14000</v>
      </c>
      <c r="E93" s="51">
        <f t="shared" si="8"/>
        <v>100</v>
      </c>
      <c r="F93" s="53">
        <f t="shared" si="6"/>
        <v>100</v>
      </c>
      <c r="G93" s="54">
        <f t="shared" si="9"/>
        <v>0</v>
      </c>
      <c r="H93" s="53">
        <f t="shared" si="7"/>
        <v>0</v>
      </c>
    </row>
    <row r="94" spans="1:8" ht="112.5" customHeight="1" thickBot="1">
      <c r="A94" s="144" t="s">
        <v>80</v>
      </c>
      <c r="B94" s="91">
        <f>500-90.87</f>
        <v>409.13</v>
      </c>
      <c r="C94" s="145">
        <v>385.37096</v>
      </c>
      <c r="D94" s="146">
        <v>385.37096</v>
      </c>
      <c r="E94" s="91">
        <f t="shared" si="8"/>
        <v>94.19278957788478</v>
      </c>
      <c r="F94" s="92">
        <f t="shared" si="6"/>
        <v>94.19278957788478</v>
      </c>
      <c r="G94" s="93">
        <f t="shared" si="9"/>
        <v>-23.75903999999997</v>
      </c>
      <c r="H94" s="92">
        <f t="shared" si="7"/>
        <v>-23.75903999999997</v>
      </c>
    </row>
    <row r="95" spans="1:8" ht="66.75" customHeight="1" thickBot="1">
      <c r="A95" s="147" t="s">
        <v>6</v>
      </c>
      <c r="B95" s="148">
        <f>B56+B62+B78+B76</f>
        <v>5055224.877009999</v>
      </c>
      <c r="C95" s="149">
        <f>C56+C62+C78+C76</f>
        <v>4992149.64302</v>
      </c>
      <c r="D95" s="150">
        <f>D56+D62+D78+D76</f>
        <v>4989228.142770001</v>
      </c>
      <c r="E95" s="148">
        <f t="shared" si="8"/>
        <v>98.75227639670689</v>
      </c>
      <c r="F95" s="150">
        <f t="shared" si="6"/>
        <v>98.69448469958012</v>
      </c>
      <c r="G95" s="151">
        <f t="shared" si="9"/>
        <v>-63075.2339899987</v>
      </c>
      <c r="H95" s="150">
        <f t="shared" si="7"/>
        <v>-65996.73423999827</v>
      </c>
    </row>
    <row r="96" spans="1:8" ht="52.5" customHeight="1">
      <c r="A96" s="152" t="s">
        <v>17</v>
      </c>
      <c r="B96" s="153">
        <f>SUM(B97:B99)</f>
        <v>1150</v>
      </c>
      <c r="C96" s="154">
        <f>SUM(C97:C99)</f>
        <v>1150</v>
      </c>
      <c r="D96" s="155">
        <f>SUM(D97:D99)</f>
        <v>1150</v>
      </c>
      <c r="E96" s="153">
        <f t="shared" si="8"/>
        <v>100</v>
      </c>
      <c r="F96" s="156">
        <f t="shared" si="6"/>
        <v>100</v>
      </c>
      <c r="G96" s="157">
        <f t="shared" si="9"/>
        <v>0</v>
      </c>
      <c r="H96" s="158">
        <f t="shared" si="7"/>
        <v>0</v>
      </c>
    </row>
    <row r="97" spans="1:8" ht="105" customHeight="1">
      <c r="A97" s="159" t="s">
        <v>50</v>
      </c>
      <c r="B97" s="160">
        <v>600</v>
      </c>
      <c r="C97" s="161">
        <v>600</v>
      </c>
      <c r="D97" s="162">
        <v>600</v>
      </c>
      <c r="E97" s="163">
        <f t="shared" si="8"/>
        <v>100</v>
      </c>
      <c r="F97" s="164">
        <f t="shared" si="6"/>
        <v>100</v>
      </c>
      <c r="G97" s="165">
        <f t="shared" si="9"/>
        <v>0</v>
      </c>
      <c r="H97" s="166">
        <f t="shared" si="7"/>
        <v>0</v>
      </c>
    </row>
    <row r="98" spans="1:8" ht="109.5" customHeight="1" hidden="1">
      <c r="A98" s="167" t="s">
        <v>105</v>
      </c>
      <c r="B98" s="168"/>
      <c r="C98" s="169"/>
      <c r="D98" s="170"/>
      <c r="E98" s="171" t="e">
        <f t="shared" si="8"/>
        <v>#DIV/0!</v>
      </c>
      <c r="F98" s="172" t="e">
        <f t="shared" si="6"/>
        <v>#DIV/0!</v>
      </c>
      <c r="G98" s="173">
        <f t="shared" si="9"/>
        <v>0</v>
      </c>
      <c r="H98" s="174">
        <f t="shared" si="7"/>
        <v>0</v>
      </c>
    </row>
    <row r="99" spans="1:8" ht="137.25" customHeight="1" thickBot="1">
      <c r="A99" s="175" t="s">
        <v>18</v>
      </c>
      <c r="B99" s="176">
        <v>550</v>
      </c>
      <c r="C99" s="177">
        <v>550</v>
      </c>
      <c r="D99" s="178">
        <v>550</v>
      </c>
      <c r="E99" s="179">
        <f t="shared" si="8"/>
        <v>100</v>
      </c>
      <c r="F99" s="180">
        <f t="shared" si="6"/>
        <v>100</v>
      </c>
      <c r="G99" s="181">
        <f t="shared" si="9"/>
        <v>0</v>
      </c>
      <c r="H99" s="182">
        <f t="shared" si="7"/>
        <v>0</v>
      </c>
    </row>
    <row r="100" spans="2:6" ht="27" customHeight="1">
      <c r="B100" s="184"/>
      <c r="C100" s="184"/>
      <c r="D100" s="184"/>
      <c r="E100" s="184"/>
      <c r="F100" s="184"/>
    </row>
    <row r="101" spans="2:4" ht="21.75" customHeight="1">
      <c r="B101" s="185"/>
      <c r="C101" s="186"/>
      <c r="D101" s="185"/>
    </row>
    <row r="102" spans="1:8" ht="42" customHeight="1">
      <c r="A102" s="187"/>
      <c r="B102" s="188"/>
      <c r="C102" s="188"/>
      <c r="D102" s="188"/>
      <c r="E102" s="189"/>
      <c r="F102" s="190"/>
      <c r="G102" s="188"/>
      <c r="H102" s="188"/>
    </row>
    <row r="103" spans="1:8" ht="32.25" customHeight="1">
      <c r="A103" s="191"/>
      <c r="B103" s="192"/>
      <c r="C103" s="193"/>
      <c r="D103" s="192"/>
      <c r="E103" s="190"/>
      <c r="F103" s="190"/>
      <c r="G103" s="188"/>
      <c r="H103" s="188"/>
    </row>
    <row r="104" spans="1:6" ht="21" customHeight="1">
      <c r="A104" s="187"/>
      <c r="B104" s="194"/>
      <c r="C104" s="64"/>
      <c r="D104" s="194"/>
      <c r="E104" s="190"/>
      <c r="F104" s="190"/>
    </row>
    <row r="105" spans="1:6" ht="20.25">
      <c r="A105" s="187"/>
      <c r="B105" s="192"/>
      <c r="C105" s="194"/>
      <c r="D105" s="192"/>
      <c r="E105" s="190"/>
      <c r="F105" s="190"/>
    </row>
    <row r="106" spans="1:6" ht="19.5" customHeight="1">
      <c r="A106" s="187"/>
      <c r="B106" s="194"/>
      <c r="C106" s="194"/>
      <c r="D106" s="64"/>
      <c r="E106" s="190"/>
      <c r="F106" s="190"/>
    </row>
    <row r="107" spans="1:6" ht="21" customHeight="1">
      <c r="A107" s="187"/>
      <c r="B107" s="194"/>
      <c r="C107" s="195"/>
      <c r="D107" s="194"/>
      <c r="E107" s="196"/>
      <c r="F107" s="196"/>
    </row>
    <row r="108" spans="1:6" ht="27.75" customHeight="1">
      <c r="A108" s="187"/>
      <c r="B108" s="197"/>
      <c r="C108" s="198"/>
      <c r="D108" s="197"/>
      <c r="E108" s="196"/>
      <c r="F108" s="196"/>
    </row>
    <row r="109" ht="12.75"/>
    <row r="110" spans="2:4" ht="30.75">
      <c r="B110" s="194"/>
      <c r="C110" s="199"/>
      <c r="D110" s="199"/>
    </row>
    <row r="111" spans="2:5" ht="24.75" customHeight="1">
      <c r="B111" s="200"/>
      <c r="C111" s="199"/>
      <c r="D111" s="199"/>
      <c r="E111" s="201"/>
    </row>
    <row r="112" spans="2:5" ht="23.25">
      <c r="B112" s="64"/>
      <c r="C112" s="201"/>
      <c r="D112" s="201"/>
      <c r="E112" s="201"/>
    </row>
    <row r="113" spans="2:5" ht="23.25">
      <c r="B113" s="194"/>
      <c r="C113" s="201"/>
      <c r="D113" s="201"/>
      <c r="E113" s="201"/>
    </row>
    <row r="114" spans="2:5" ht="23.25">
      <c r="B114" s="195"/>
      <c r="C114" s="201"/>
      <c r="D114" s="201"/>
      <c r="E114" s="201"/>
    </row>
    <row r="115" spans="1:4" ht="27.75" customHeight="1">
      <c r="A115" s="202"/>
      <c r="B115" s="203"/>
      <c r="C115" s="204"/>
      <c r="D115" s="204"/>
    </row>
    <row r="116" spans="1:5" ht="26.25" customHeight="1">
      <c r="A116" s="187"/>
      <c r="B116" s="196"/>
      <c r="C116" s="205"/>
      <c r="D116" s="189"/>
      <c r="E116" s="201"/>
    </row>
    <row r="117" spans="1:5" ht="26.25" customHeight="1">
      <c r="A117" s="187"/>
      <c r="B117" s="196"/>
      <c r="C117" s="205"/>
      <c r="D117" s="189"/>
      <c r="E117" s="201"/>
    </row>
    <row r="118" spans="1:5" ht="24.75" customHeight="1">
      <c r="A118" s="187"/>
      <c r="B118" s="196"/>
      <c r="C118" s="206"/>
      <c r="D118" s="189"/>
      <c r="E118" s="201"/>
    </row>
    <row r="119" spans="1:5" ht="29.25" customHeight="1">
      <c r="A119" s="187"/>
      <c r="B119" s="196"/>
      <c r="C119" s="196"/>
      <c r="D119" s="189"/>
      <c r="E119" s="201"/>
    </row>
    <row r="120" spans="1:5" ht="29.25" customHeight="1">
      <c r="A120" s="187"/>
      <c r="B120" s="207"/>
      <c r="C120" s="208"/>
      <c r="D120" s="209"/>
      <c r="E120" s="201"/>
    </row>
    <row r="121" spans="4:5" ht="29.25" customHeight="1">
      <c r="D121" s="201"/>
      <c r="E121" s="201"/>
    </row>
    <row r="122" spans="2:7" ht="29.25" customHeight="1">
      <c r="B122" s="210"/>
      <c r="C122" s="210"/>
      <c r="D122" s="201"/>
      <c r="E122" s="201"/>
      <c r="G122" s="211"/>
    </row>
    <row r="123" spans="2:5" ht="33.75" customHeight="1">
      <c r="B123" s="185"/>
      <c r="C123" s="185"/>
      <c r="D123" s="212"/>
      <c r="E123" s="201"/>
    </row>
    <row r="124" spans="4:5" ht="23.25">
      <c r="D124" s="201"/>
      <c r="E124" s="201"/>
    </row>
    <row r="125" spans="4:5" ht="23.25">
      <c r="D125" s="201"/>
      <c r="E125" s="201"/>
    </row>
    <row r="126" spans="2:5" ht="23.25">
      <c r="B126" s="213"/>
      <c r="D126" s="214"/>
      <c r="E126" s="201"/>
    </row>
    <row r="127" ht="23.25">
      <c r="D127" s="201"/>
    </row>
    <row r="128" ht="23.25">
      <c r="D128" s="201"/>
    </row>
    <row r="129" ht="23.25">
      <c r="D129" s="201"/>
    </row>
    <row r="130" ht="23.25">
      <c r="D130" s="201"/>
    </row>
    <row r="131" ht="23.25">
      <c r="D131" s="201"/>
    </row>
    <row r="132" ht="23.25">
      <c r="D132" s="201"/>
    </row>
    <row r="193" ht="12.75"/>
    <row r="194" ht="12.75"/>
    <row r="195" ht="12.75"/>
  </sheetData>
  <sheetProtection/>
  <mergeCells count="10">
    <mergeCell ref="G5:H5"/>
    <mergeCell ref="E5:F5"/>
    <mergeCell ref="A1:H1"/>
    <mergeCell ref="A2:H2"/>
    <mergeCell ref="A3:H3"/>
    <mergeCell ref="B5:B6"/>
    <mergeCell ref="D5:D6"/>
    <mergeCell ref="A5:A6"/>
    <mergeCell ref="C5:C6"/>
    <mergeCell ref="A4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</dc:creator>
  <cp:keywords/>
  <dc:description/>
  <cp:lastModifiedBy>user1</cp:lastModifiedBy>
  <cp:lastPrinted>2017-03-20T15:32:50Z</cp:lastPrinted>
  <dcterms:created xsi:type="dcterms:W3CDTF">2003-03-11T08:59:05Z</dcterms:created>
  <dcterms:modified xsi:type="dcterms:W3CDTF">2017-03-20T15:32:53Z</dcterms:modified>
  <cp:category/>
  <cp:version/>
  <cp:contentType/>
  <cp:contentStatus/>
</cp:coreProperties>
</file>